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세외수입팀\★ 월보\26.04 월보\"/>
    </mc:Choice>
  </mc:AlternateContent>
  <xr:revisionPtr revIDLastSave="0" documentId="8_{EE27CD48-463F-4AE5-AD5F-1953A36B45A9}" xr6:coauthVersionLast="47" xr6:coauthVersionMax="47" xr10:uidLastSave="{00000000-0000-0000-0000-000000000000}"/>
  <bookViews>
    <workbookView xWindow="1785" yWindow="2145" windowWidth="21600" windowHeight="11295" tabRatio="820"/>
  </bookViews>
  <sheets>
    <sheet name="군구세외 일반회계" sheetId="55" r:id="rId1"/>
    <sheet name="군구세외 일반회계_지난년도" sheetId="62" r:id="rId2"/>
    <sheet name="군구세외 특별회계" sheetId="63" r:id="rId3"/>
    <sheet name="군구세외 과목별" sheetId="61" r:id="rId4"/>
    <sheet name="시세외 특별회계(위임)" sheetId="66" r:id="rId5"/>
  </sheets>
  <externalReferences>
    <externalReference r:id="rId6"/>
  </externalReferences>
  <definedNames>
    <definedName name="_xlnm.Print_Area" localSheetId="3">'군구세외 과목별'!$B$1:$L$6</definedName>
    <definedName name="_xlnm.Print_Area" localSheetId="0">'군구세외 일반회계'!$B$1:$L$69</definedName>
    <definedName name="_xlnm.Print_Area" localSheetId="1">'군구세외 일반회계_지난년도'!$B$1:$L$69</definedName>
    <definedName name="_xlnm.Print_Area" localSheetId="2">'군구세외 특별회계'!$B$1:$L$69</definedName>
    <definedName name="_xlnm.Print_Area" localSheetId="4">'시세외 특별회계(위임)'!$B$1:$L$70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2" i="66" l="1"/>
  <c r="J62" i="66"/>
  <c r="H62" i="66"/>
  <c r="I59" i="63"/>
  <c r="J59" i="63"/>
  <c r="I78" i="63"/>
  <c r="J78" i="63"/>
  <c r="I73" i="63"/>
  <c r="J73" i="63"/>
  <c r="I68" i="63"/>
  <c r="I67" i="63"/>
  <c r="J68" i="63"/>
  <c r="P68" i="63"/>
  <c r="P11" i="66"/>
  <c r="I13" i="66"/>
  <c r="J13" i="66"/>
  <c r="P13" i="66"/>
  <c r="I14" i="66"/>
  <c r="J14" i="66"/>
  <c r="I15" i="66"/>
  <c r="J15" i="66"/>
  <c r="P15" i="66"/>
  <c r="I16" i="66"/>
  <c r="J16" i="66"/>
  <c r="I17" i="66"/>
  <c r="J17" i="66"/>
  <c r="P17" i="66"/>
  <c r="I18" i="66"/>
  <c r="I19" i="66"/>
  <c r="J19" i="66"/>
  <c r="I20" i="66"/>
  <c r="J20" i="66"/>
  <c r="I21" i="66"/>
  <c r="J21" i="66"/>
  <c r="I23" i="66"/>
  <c r="J23" i="66"/>
  <c r="I24" i="66"/>
  <c r="J24" i="66"/>
  <c r="I25" i="66"/>
  <c r="J25" i="66"/>
  <c r="I26" i="66"/>
  <c r="O26" i="66"/>
  <c r="J26" i="66"/>
  <c r="I27" i="66"/>
  <c r="O27" i="66"/>
  <c r="J27" i="66"/>
  <c r="I29" i="66"/>
  <c r="J29" i="66"/>
  <c r="P29" i="66"/>
  <c r="I30" i="66"/>
  <c r="J30" i="66"/>
  <c r="I31" i="66"/>
  <c r="J31" i="66"/>
  <c r="P31" i="66"/>
  <c r="I32" i="66"/>
  <c r="J32" i="66"/>
  <c r="I33" i="66"/>
  <c r="J33" i="66"/>
  <c r="P33" i="66"/>
  <c r="I35" i="66"/>
  <c r="J35" i="66"/>
  <c r="I37" i="66"/>
  <c r="J37" i="66"/>
  <c r="I38" i="66"/>
  <c r="J38" i="66"/>
  <c r="I39" i="66"/>
  <c r="J39" i="66"/>
  <c r="I42" i="66"/>
  <c r="J42" i="66"/>
  <c r="I43" i="66"/>
  <c r="J43" i="66"/>
  <c r="I44" i="66"/>
  <c r="J44" i="66"/>
  <c r="I45" i="66"/>
  <c r="J45" i="66"/>
  <c r="I47" i="66"/>
  <c r="J47" i="66"/>
  <c r="I49" i="66"/>
  <c r="J49" i="66"/>
  <c r="I50" i="66"/>
  <c r="J50" i="66"/>
  <c r="I51" i="66"/>
  <c r="J51" i="66"/>
  <c r="I53" i="66"/>
  <c r="J53" i="66"/>
  <c r="I54" i="66"/>
  <c r="J54" i="66"/>
  <c r="P54" i="66"/>
  <c r="I55" i="66"/>
  <c r="J55" i="66"/>
  <c r="I56" i="66"/>
  <c r="J56" i="66"/>
  <c r="I57" i="66"/>
  <c r="O57" i="66"/>
  <c r="I58" i="66"/>
  <c r="I59" i="66"/>
  <c r="J59" i="66"/>
  <c r="P59" i="66"/>
  <c r="I65" i="66"/>
  <c r="J65" i="66"/>
  <c r="I67" i="66"/>
  <c r="J67" i="66"/>
  <c r="L51" i="66"/>
  <c r="M50" i="66"/>
  <c r="H48" i="66"/>
  <c r="G48" i="66"/>
  <c r="F48" i="66"/>
  <c r="B2" i="66"/>
  <c r="E78" i="66"/>
  <c r="M93" i="66"/>
  <c r="L93" i="66"/>
  <c r="M92" i="66"/>
  <c r="L92" i="66"/>
  <c r="M91" i="66"/>
  <c r="L91" i="66"/>
  <c r="M90" i="66"/>
  <c r="L90" i="66"/>
  <c r="M89" i="66"/>
  <c r="L89" i="66"/>
  <c r="M88" i="66"/>
  <c r="L88" i="66"/>
  <c r="J81" i="66"/>
  <c r="M87" i="66"/>
  <c r="L87" i="66"/>
  <c r="M86" i="66"/>
  <c r="L86" i="66"/>
  <c r="M85" i="66"/>
  <c r="L85" i="66"/>
  <c r="M84" i="66"/>
  <c r="L84" i="66"/>
  <c r="M83" i="66"/>
  <c r="L83" i="66"/>
  <c r="M82" i="66"/>
  <c r="L82" i="66"/>
  <c r="K81" i="66"/>
  <c r="K80" i="66"/>
  <c r="H81" i="66"/>
  <c r="H80" i="66"/>
  <c r="G81" i="66"/>
  <c r="G80" i="66"/>
  <c r="F81" i="66"/>
  <c r="F80" i="66"/>
  <c r="E81" i="66"/>
  <c r="E80" i="66"/>
  <c r="M79" i="66"/>
  <c r="L79" i="66"/>
  <c r="I79" i="66"/>
  <c r="O79" i="66"/>
  <c r="K78" i="66"/>
  <c r="H78" i="66"/>
  <c r="G78" i="66"/>
  <c r="L78" i="66"/>
  <c r="F78" i="66"/>
  <c r="M74" i="66"/>
  <c r="L74" i="66"/>
  <c r="K73" i="66"/>
  <c r="K60" i="66"/>
  <c r="K7" i="66"/>
  <c r="I73" i="66"/>
  <c r="H73" i="66"/>
  <c r="G73" i="66"/>
  <c r="F73" i="66"/>
  <c r="M73" i="66"/>
  <c r="E73" i="66"/>
  <c r="M72" i="66"/>
  <c r="L72" i="66"/>
  <c r="I72" i="66"/>
  <c r="O72" i="66"/>
  <c r="K71" i="66"/>
  <c r="H71" i="66"/>
  <c r="G71" i="66"/>
  <c r="F71" i="66"/>
  <c r="M71" i="66"/>
  <c r="E71" i="66"/>
  <c r="M70" i="66"/>
  <c r="L70" i="66"/>
  <c r="J70" i="66"/>
  <c r="P70" i="66"/>
  <c r="I70" i="66"/>
  <c r="O70" i="66"/>
  <c r="M69" i="66"/>
  <c r="L69" i="66"/>
  <c r="I69" i="66"/>
  <c r="I68" i="66"/>
  <c r="O68" i="66"/>
  <c r="O69" i="66"/>
  <c r="K68" i="66"/>
  <c r="H68" i="66"/>
  <c r="G68" i="66"/>
  <c r="F68" i="66"/>
  <c r="E68" i="66"/>
  <c r="M67" i="66"/>
  <c r="L67" i="66"/>
  <c r="K66" i="66"/>
  <c r="H66" i="66"/>
  <c r="G66" i="66"/>
  <c r="L66" i="66"/>
  <c r="F66" i="66"/>
  <c r="E66" i="66"/>
  <c r="M65" i="66"/>
  <c r="L65" i="66"/>
  <c r="I64" i="66"/>
  <c r="O65" i="66"/>
  <c r="K64" i="66"/>
  <c r="H64" i="66"/>
  <c r="G64" i="66"/>
  <c r="F64" i="66"/>
  <c r="E64" i="66"/>
  <c r="M62" i="66"/>
  <c r="L62" i="66"/>
  <c r="O62" i="66"/>
  <c r="K61" i="66"/>
  <c r="H61" i="66"/>
  <c r="G61" i="66"/>
  <c r="F61" i="66"/>
  <c r="E61" i="66"/>
  <c r="M59" i="66"/>
  <c r="L59" i="66"/>
  <c r="O59" i="66"/>
  <c r="M57" i="66"/>
  <c r="L57" i="66"/>
  <c r="M56" i="66"/>
  <c r="L56" i="66"/>
  <c r="O56" i="66"/>
  <c r="O55" i="66"/>
  <c r="M55" i="66"/>
  <c r="L55" i="66"/>
  <c r="M54" i="66"/>
  <c r="L54" i="66"/>
  <c r="O54" i="66"/>
  <c r="M53" i="66"/>
  <c r="L53" i="66"/>
  <c r="O53" i="66"/>
  <c r="K52" i="66"/>
  <c r="H52" i="66"/>
  <c r="G52" i="66"/>
  <c r="L52" i="66"/>
  <c r="F52" i="66"/>
  <c r="E52" i="66"/>
  <c r="M51" i="66"/>
  <c r="L49" i="66"/>
  <c r="K48" i="66"/>
  <c r="E48" i="66"/>
  <c r="M47" i="66"/>
  <c r="L47" i="66"/>
  <c r="K46" i="66"/>
  <c r="H46" i="66"/>
  <c r="G46" i="66"/>
  <c r="F46" i="66"/>
  <c r="E46" i="66"/>
  <c r="M45" i="66"/>
  <c r="L45" i="66"/>
  <c r="P45" i="66"/>
  <c r="O45" i="66"/>
  <c r="M43" i="66"/>
  <c r="L43" i="66"/>
  <c r="M42" i="66"/>
  <c r="L42" i="66"/>
  <c r="K41" i="66"/>
  <c r="H41" i="66"/>
  <c r="G41" i="66"/>
  <c r="F41" i="66"/>
  <c r="E41" i="66"/>
  <c r="M39" i="66"/>
  <c r="L39" i="66"/>
  <c r="P39" i="66"/>
  <c r="O39" i="66"/>
  <c r="M38" i="66"/>
  <c r="L38" i="66"/>
  <c r="P38" i="66"/>
  <c r="O38" i="66"/>
  <c r="M37" i="66"/>
  <c r="L37" i="66"/>
  <c r="O37" i="66"/>
  <c r="K36" i="66"/>
  <c r="H36" i="66"/>
  <c r="G36" i="66"/>
  <c r="F36" i="66"/>
  <c r="M36" i="66"/>
  <c r="E36" i="66"/>
  <c r="L36" i="66"/>
  <c r="M35" i="66"/>
  <c r="L35" i="66"/>
  <c r="O35" i="66"/>
  <c r="K34" i="66"/>
  <c r="H34" i="66"/>
  <c r="G34" i="66"/>
  <c r="F34" i="66"/>
  <c r="E34" i="66"/>
  <c r="M33" i="66"/>
  <c r="L33" i="66"/>
  <c r="O33" i="66"/>
  <c r="M32" i="66"/>
  <c r="L32" i="66"/>
  <c r="O32" i="66"/>
  <c r="M31" i="66"/>
  <c r="L31" i="66"/>
  <c r="O31" i="66"/>
  <c r="M30" i="66"/>
  <c r="L30" i="66"/>
  <c r="O30" i="66"/>
  <c r="M29" i="66"/>
  <c r="L29" i="66"/>
  <c r="O29" i="66"/>
  <c r="K28" i="66"/>
  <c r="H28" i="66"/>
  <c r="G28" i="66"/>
  <c r="F28" i="66"/>
  <c r="E28" i="66"/>
  <c r="M27" i="66"/>
  <c r="L27" i="66"/>
  <c r="M25" i="66"/>
  <c r="L25" i="66"/>
  <c r="O25" i="66"/>
  <c r="O24" i="66"/>
  <c r="M24" i="66"/>
  <c r="L24" i="66"/>
  <c r="M23" i="66"/>
  <c r="L23" i="66"/>
  <c r="O23" i="66"/>
  <c r="K22" i="66"/>
  <c r="H22" i="66"/>
  <c r="G22" i="66"/>
  <c r="F22" i="66"/>
  <c r="E22" i="66"/>
  <c r="M21" i="66"/>
  <c r="L21" i="66"/>
  <c r="P20" i="66"/>
  <c r="O20" i="66"/>
  <c r="M19" i="66"/>
  <c r="L19" i="66"/>
  <c r="P19" i="66"/>
  <c r="M18" i="66"/>
  <c r="L18" i="66"/>
  <c r="M17" i="66"/>
  <c r="L17" i="66"/>
  <c r="M16" i="66"/>
  <c r="L16" i="66"/>
  <c r="O16" i="66"/>
  <c r="M15" i="66"/>
  <c r="L15" i="66"/>
  <c r="M14" i="66"/>
  <c r="L14" i="66"/>
  <c r="P14" i="66"/>
  <c r="O14" i="66"/>
  <c r="M13" i="66"/>
  <c r="L13" i="66"/>
  <c r="K12" i="66"/>
  <c r="H12" i="66"/>
  <c r="G12" i="66"/>
  <c r="F12" i="66"/>
  <c r="E12" i="66"/>
  <c r="M11" i="66"/>
  <c r="L11" i="66"/>
  <c r="M10" i="66"/>
  <c r="L10" i="66"/>
  <c r="K9" i="66"/>
  <c r="K8" i="66"/>
  <c r="H9" i="66"/>
  <c r="H8" i="66"/>
  <c r="G9" i="66"/>
  <c r="G8" i="66"/>
  <c r="F9" i="66"/>
  <c r="E9" i="66"/>
  <c r="E8" i="66"/>
  <c r="H76" i="62"/>
  <c r="F72" i="55"/>
  <c r="O72" i="55"/>
  <c r="F70" i="55"/>
  <c r="B2" i="63"/>
  <c r="M78" i="63"/>
  <c r="L78" i="63"/>
  <c r="K77" i="63"/>
  <c r="K76" i="63"/>
  <c r="H77" i="63"/>
  <c r="H76" i="63"/>
  <c r="H7" i="63"/>
  <c r="G77" i="63"/>
  <c r="F77" i="63"/>
  <c r="F76" i="63"/>
  <c r="E77" i="63"/>
  <c r="E76" i="63"/>
  <c r="M75" i="63"/>
  <c r="L75" i="63"/>
  <c r="I75" i="63"/>
  <c r="K74" i="63"/>
  <c r="H74" i="63"/>
  <c r="G74" i="63"/>
  <c r="L74" i="63"/>
  <c r="F74" i="63"/>
  <c r="M74" i="63"/>
  <c r="E74" i="63"/>
  <c r="M73" i="63"/>
  <c r="L73" i="63"/>
  <c r="O73" i="63"/>
  <c r="K72" i="63"/>
  <c r="H72" i="63"/>
  <c r="G72" i="63"/>
  <c r="F72" i="63"/>
  <c r="E72" i="63"/>
  <c r="M71" i="63"/>
  <c r="L71" i="63"/>
  <c r="I71" i="63"/>
  <c r="K70" i="63"/>
  <c r="H70" i="63"/>
  <c r="G70" i="63"/>
  <c r="L70" i="63"/>
  <c r="M70" i="63"/>
  <c r="F70" i="63"/>
  <c r="E70" i="63"/>
  <c r="M69" i="63"/>
  <c r="L69" i="63"/>
  <c r="M68" i="63"/>
  <c r="L68" i="63"/>
  <c r="K67" i="63"/>
  <c r="H67" i="63"/>
  <c r="G67" i="63"/>
  <c r="G60" i="63"/>
  <c r="F67" i="63"/>
  <c r="M67" i="63"/>
  <c r="E67" i="63"/>
  <c r="E60" i="63"/>
  <c r="M66" i="63"/>
  <c r="L66" i="63"/>
  <c r="I66" i="63"/>
  <c r="L65" i="63"/>
  <c r="K65" i="63"/>
  <c r="H65" i="63"/>
  <c r="G65" i="63"/>
  <c r="M65" i="63"/>
  <c r="F65" i="63"/>
  <c r="E65" i="63"/>
  <c r="M64" i="63"/>
  <c r="L64" i="63"/>
  <c r="I64" i="63"/>
  <c r="K63" i="63"/>
  <c r="H63" i="63"/>
  <c r="G63" i="63"/>
  <c r="M63" i="63"/>
  <c r="F63" i="63"/>
  <c r="E63" i="63"/>
  <c r="L63" i="63"/>
  <c r="M62" i="63"/>
  <c r="L62" i="63"/>
  <c r="I62" i="63"/>
  <c r="K61" i="63"/>
  <c r="H61" i="63"/>
  <c r="G61" i="63"/>
  <c r="L61" i="63"/>
  <c r="F61" i="63"/>
  <c r="M61" i="63"/>
  <c r="E61" i="63"/>
  <c r="M59" i="63"/>
  <c r="L59" i="63"/>
  <c r="O58" i="63"/>
  <c r="M57" i="63"/>
  <c r="L57" i="63"/>
  <c r="M56" i="63"/>
  <c r="L56" i="63"/>
  <c r="M55" i="63"/>
  <c r="L55" i="63"/>
  <c r="M54" i="63"/>
  <c r="L54" i="63"/>
  <c r="M53" i="63"/>
  <c r="L53" i="63"/>
  <c r="K52" i="63"/>
  <c r="K40" i="63"/>
  <c r="H52" i="63"/>
  <c r="H40" i="63"/>
  <c r="G52" i="63"/>
  <c r="F52" i="63"/>
  <c r="F40" i="63"/>
  <c r="E52" i="63"/>
  <c r="E40" i="63"/>
  <c r="M51" i="63"/>
  <c r="L51" i="63"/>
  <c r="P51" i="63"/>
  <c r="O51" i="63"/>
  <c r="M50" i="63"/>
  <c r="L50" i="63"/>
  <c r="P50" i="63"/>
  <c r="O50" i="63"/>
  <c r="M49" i="63"/>
  <c r="L49" i="63"/>
  <c r="O49" i="63"/>
  <c r="K48" i="63"/>
  <c r="I48" i="63"/>
  <c r="H48" i="63"/>
  <c r="G48" i="63"/>
  <c r="M48" i="63"/>
  <c r="F48" i="63"/>
  <c r="E48" i="63"/>
  <c r="L48" i="63"/>
  <c r="M47" i="63"/>
  <c r="L47" i="63"/>
  <c r="K46" i="63"/>
  <c r="H46" i="63"/>
  <c r="G46" i="63"/>
  <c r="F46" i="63"/>
  <c r="E46" i="63"/>
  <c r="M45" i="63"/>
  <c r="L45" i="63"/>
  <c r="P45" i="63"/>
  <c r="O45" i="63"/>
  <c r="M43" i="63"/>
  <c r="L43" i="63"/>
  <c r="P43" i="63"/>
  <c r="M42" i="63"/>
  <c r="L42" i="63"/>
  <c r="O42" i="63"/>
  <c r="K41" i="63"/>
  <c r="H41" i="63"/>
  <c r="G41" i="63"/>
  <c r="F41" i="63"/>
  <c r="E41" i="63"/>
  <c r="M39" i="63"/>
  <c r="L39" i="63"/>
  <c r="M38" i="63"/>
  <c r="L38" i="63"/>
  <c r="P38" i="63"/>
  <c r="M37" i="63"/>
  <c r="L37" i="63"/>
  <c r="K36" i="63"/>
  <c r="H36" i="63"/>
  <c r="G36" i="63"/>
  <c r="F36" i="63"/>
  <c r="E36" i="63"/>
  <c r="M35" i="63"/>
  <c r="L35" i="63"/>
  <c r="O35" i="63"/>
  <c r="L34" i="63"/>
  <c r="K34" i="63"/>
  <c r="H34" i="63"/>
  <c r="G34" i="63"/>
  <c r="M34" i="63"/>
  <c r="F34" i="63"/>
  <c r="E34" i="63"/>
  <c r="M33" i="63"/>
  <c r="L33" i="63"/>
  <c r="P33" i="63"/>
  <c r="O33" i="63"/>
  <c r="M32" i="63"/>
  <c r="L32" i="63"/>
  <c r="M31" i="63"/>
  <c r="L31" i="63"/>
  <c r="O31" i="63"/>
  <c r="M30" i="63"/>
  <c r="L30" i="63"/>
  <c r="M29" i="63"/>
  <c r="L29" i="63"/>
  <c r="I28" i="63"/>
  <c r="O29" i="63"/>
  <c r="K28" i="63"/>
  <c r="H28" i="63"/>
  <c r="G28" i="63"/>
  <c r="L28" i="63"/>
  <c r="F28" i="63"/>
  <c r="O28" i="63"/>
  <c r="E28" i="63"/>
  <c r="M27" i="63"/>
  <c r="L27" i="63"/>
  <c r="P27" i="63"/>
  <c r="O27" i="63"/>
  <c r="O26" i="63"/>
  <c r="M25" i="63"/>
  <c r="L25" i="63"/>
  <c r="O25" i="63"/>
  <c r="M24" i="63"/>
  <c r="L24" i="63"/>
  <c r="M23" i="63"/>
  <c r="L23" i="63"/>
  <c r="K22" i="63"/>
  <c r="K8" i="63"/>
  <c r="H22" i="63"/>
  <c r="G22" i="63"/>
  <c r="L22" i="63"/>
  <c r="F22" i="63"/>
  <c r="E22" i="63"/>
  <c r="M21" i="63"/>
  <c r="L21" i="63"/>
  <c r="P21" i="63"/>
  <c r="O21" i="63"/>
  <c r="P20" i="63"/>
  <c r="M19" i="63"/>
  <c r="L19" i="63"/>
  <c r="M18" i="63"/>
  <c r="L18" i="63"/>
  <c r="O18" i="63"/>
  <c r="M17" i="63"/>
  <c r="L17" i="63"/>
  <c r="M16" i="63"/>
  <c r="L16" i="63"/>
  <c r="M15" i="63"/>
  <c r="L15" i="63"/>
  <c r="P14" i="63"/>
  <c r="M14" i="63"/>
  <c r="L14" i="63"/>
  <c r="M13" i="63"/>
  <c r="L13" i="63"/>
  <c r="K12" i="63"/>
  <c r="H12" i="63"/>
  <c r="H8" i="63"/>
  <c r="G12" i="63"/>
  <c r="F12" i="63"/>
  <c r="E12" i="63"/>
  <c r="M11" i="63"/>
  <c r="L11" i="63"/>
  <c r="O11" i="63"/>
  <c r="M10" i="63"/>
  <c r="L10" i="63"/>
  <c r="K9" i="63"/>
  <c r="H9" i="63"/>
  <c r="G9" i="63"/>
  <c r="M9" i="63"/>
  <c r="F9" i="63"/>
  <c r="E9" i="63"/>
  <c r="B2" i="62"/>
  <c r="M78" i="62"/>
  <c r="L78" i="62"/>
  <c r="I78" i="62"/>
  <c r="K77" i="62"/>
  <c r="K76" i="62"/>
  <c r="H77" i="62"/>
  <c r="G77" i="62"/>
  <c r="F77" i="62"/>
  <c r="F76" i="62"/>
  <c r="E77" i="62"/>
  <c r="E76" i="62"/>
  <c r="M75" i="62"/>
  <c r="L75" i="62"/>
  <c r="J74" i="62"/>
  <c r="K74" i="62"/>
  <c r="H74" i="62"/>
  <c r="O74" i="62"/>
  <c r="G74" i="62"/>
  <c r="L74" i="62"/>
  <c r="F74" i="62"/>
  <c r="E74" i="62"/>
  <c r="M73" i="62"/>
  <c r="L73" i="62"/>
  <c r="K72" i="62"/>
  <c r="H72" i="62"/>
  <c r="G72" i="62"/>
  <c r="G60" i="62"/>
  <c r="F72" i="62"/>
  <c r="O72" i="62"/>
  <c r="E72" i="62"/>
  <c r="M71" i="62"/>
  <c r="L71" i="62"/>
  <c r="O71" i="62"/>
  <c r="K70" i="62"/>
  <c r="H70" i="62"/>
  <c r="G70" i="62"/>
  <c r="F70" i="62"/>
  <c r="M70" i="62"/>
  <c r="E70" i="62"/>
  <c r="M69" i="62"/>
  <c r="L69" i="62"/>
  <c r="M68" i="62"/>
  <c r="L68" i="62"/>
  <c r="O68" i="62"/>
  <c r="K67" i="62"/>
  <c r="H67" i="62"/>
  <c r="G67" i="62"/>
  <c r="L67" i="62"/>
  <c r="F67" i="62"/>
  <c r="M67" i="62"/>
  <c r="E67" i="62"/>
  <c r="E60" i="62"/>
  <c r="M66" i="62"/>
  <c r="L66" i="62"/>
  <c r="O66" i="62"/>
  <c r="K65" i="62"/>
  <c r="H65" i="62"/>
  <c r="G65" i="62"/>
  <c r="L65" i="62"/>
  <c r="F65" i="62"/>
  <c r="E65" i="62"/>
  <c r="M64" i="62"/>
  <c r="L64" i="62"/>
  <c r="O64" i="62"/>
  <c r="K63" i="62"/>
  <c r="H63" i="62"/>
  <c r="G63" i="62"/>
  <c r="L63" i="62"/>
  <c r="F63" i="62"/>
  <c r="E63" i="62"/>
  <c r="M62" i="62"/>
  <c r="L62" i="62"/>
  <c r="J61" i="62"/>
  <c r="K61" i="62"/>
  <c r="I61" i="62"/>
  <c r="H61" i="62"/>
  <c r="O61" i="62"/>
  <c r="G61" i="62"/>
  <c r="F61" i="62"/>
  <c r="E61" i="62"/>
  <c r="M59" i="62"/>
  <c r="L59" i="62"/>
  <c r="P59" i="62"/>
  <c r="O58" i="62"/>
  <c r="P58" i="62"/>
  <c r="M57" i="62"/>
  <c r="L57" i="62"/>
  <c r="M56" i="62"/>
  <c r="L56" i="62"/>
  <c r="O56" i="62"/>
  <c r="O55" i="62"/>
  <c r="M55" i="62"/>
  <c r="L55" i="62"/>
  <c r="M54" i="62"/>
  <c r="L54" i="62"/>
  <c r="M53" i="62"/>
  <c r="L53" i="62"/>
  <c r="O53" i="62"/>
  <c r="K52" i="62"/>
  <c r="K40" i="62"/>
  <c r="H52" i="62"/>
  <c r="O52" i="62"/>
  <c r="G52" i="62"/>
  <c r="M52" i="62"/>
  <c r="F52" i="62"/>
  <c r="E52" i="62"/>
  <c r="M51" i="62"/>
  <c r="L51" i="62"/>
  <c r="P51" i="62"/>
  <c r="O51" i="62"/>
  <c r="M50" i="62"/>
  <c r="L50" i="62"/>
  <c r="M49" i="62"/>
  <c r="L49" i="62"/>
  <c r="J48" i="62"/>
  <c r="P49" i="62"/>
  <c r="O49" i="62"/>
  <c r="K48" i="62"/>
  <c r="I48" i="62"/>
  <c r="H48" i="62"/>
  <c r="G48" i="62"/>
  <c r="M48" i="62"/>
  <c r="F48" i="62"/>
  <c r="E48" i="62"/>
  <c r="M47" i="62"/>
  <c r="L47" i="62"/>
  <c r="I47" i="62"/>
  <c r="O47" i="62"/>
  <c r="K46" i="62"/>
  <c r="H46" i="62"/>
  <c r="G46" i="62"/>
  <c r="L46" i="62"/>
  <c r="F46" i="62"/>
  <c r="E46" i="62"/>
  <c r="M45" i="62"/>
  <c r="L45" i="62"/>
  <c r="O44" i="62"/>
  <c r="M43" i="62"/>
  <c r="L43" i="62"/>
  <c r="O43" i="62"/>
  <c r="M42" i="62"/>
  <c r="L42" i="62"/>
  <c r="K41" i="62"/>
  <c r="H41" i="62"/>
  <c r="G41" i="62"/>
  <c r="F41" i="62"/>
  <c r="M41" i="62"/>
  <c r="O41" i="62"/>
  <c r="E41" i="62"/>
  <c r="M39" i="62"/>
  <c r="L39" i="62"/>
  <c r="P38" i="62"/>
  <c r="M38" i="62"/>
  <c r="L38" i="62"/>
  <c r="O38" i="62"/>
  <c r="M37" i="62"/>
  <c r="L37" i="62"/>
  <c r="K36" i="62"/>
  <c r="H36" i="62"/>
  <c r="H8" i="62"/>
  <c r="G36" i="62"/>
  <c r="L36" i="62"/>
  <c r="F36" i="62"/>
  <c r="O36" i="62"/>
  <c r="E36" i="62"/>
  <c r="M35" i="62"/>
  <c r="L35" i="62"/>
  <c r="O35" i="62"/>
  <c r="K34" i="62"/>
  <c r="H34" i="62"/>
  <c r="G34" i="62"/>
  <c r="F34" i="62"/>
  <c r="E34" i="62"/>
  <c r="P33" i="62"/>
  <c r="M33" i="62"/>
  <c r="L33" i="62"/>
  <c r="J33" i="62"/>
  <c r="I33" i="62"/>
  <c r="O33" i="62"/>
  <c r="M32" i="62"/>
  <c r="L32" i="62"/>
  <c r="I32" i="62"/>
  <c r="M31" i="62"/>
  <c r="L31" i="62"/>
  <c r="J31" i="62"/>
  <c r="I31" i="62"/>
  <c r="P31" i="62"/>
  <c r="O31" i="62"/>
  <c r="M30" i="62"/>
  <c r="L30" i="62"/>
  <c r="I30" i="62"/>
  <c r="M29" i="62"/>
  <c r="L29" i="62"/>
  <c r="I29" i="62"/>
  <c r="O29" i="62"/>
  <c r="M28" i="62"/>
  <c r="K28" i="62"/>
  <c r="H28" i="62"/>
  <c r="G28" i="62"/>
  <c r="F28" i="62"/>
  <c r="E28" i="62"/>
  <c r="L28" i="62"/>
  <c r="M27" i="62"/>
  <c r="L27" i="62"/>
  <c r="O27" i="62"/>
  <c r="O26" i="62"/>
  <c r="M25" i="62"/>
  <c r="L25" i="62"/>
  <c r="O25" i="62"/>
  <c r="M24" i="62"/>
  <c r="L24" i="62"/>
  <c r="P24" i="62"/>
  <c r="M23" i="62"/>
  <c r="L23" i="62"/>
  <c r="O23" i="62"/>
  <c r="K22" i="62"/>
  <c r="H22" i="62"/>
  <c r="G22" i="62"/>
  <c r="L22" i="62"/>
  <c r="F22" i="62"/>
  <c r="M22" i="62"/>
  <c r="E22" i="62"/>
  <c r="M21" i="62"/>
  <c r="L21" i="62"/>
  <c r="O21" i="62"/>
  <c r="P20" i="62"/>
  <c r="M19" i="62"/>
  <c r="L19" i="62"/>
  <c r="M18" i="62"/>
  <c r="L18" i="62"/>
  <c r="O18" i="62"/>
  <c r="M17" i="62"/>
  <c r="L17" i="62"/>
  <c r="M16" i="62"/>
  <c r="L16" i="62"/>
  <c r="P16" i="62"/>
  <c r="M15" i="62"/>
  <c r="L15" i="62"/>
  <c r="M14" i="62"/>
  <c r="L14" i="62"/>
  <c r="P14" i="62"/>
  <c r="O14" i="62"/>
  <c r="M13" i="62"/>
  <c r="L13" i="62"/>
  <c r="K12" i="62"/>
  <c r="H12" i="62"/>
  <c r="G12" i="62"/>
  <c r="F12" i="62"/>
  <c r="O12" i="62"/>
  <c r="E12" i="62"/>
  <c r="M11" i="62"/>
  <c r="L11" i="62"/>
  <c r="I9" i="62"/>
  <c r="P9" i="62"/>
  <c r="M10" i="62"/>
  <c r="L10" i="62"/>
  <c r="O10" i="62"/>
  <c r="K9" i="62"/>
  <c r="H9" i="62"/>
  <c r="G9" i="62"/>
  <c r="M9" i="62"/>
  <c r="F9" i="62"/>
  <c r="E9" i="62"/>
  <c r="E8" i="62"/>
  <c r="P55" i="62"/>
  <c r="O57" i="62"/>
  <c r="P57" i="62"/>
  <c r="P25" i="62"/>
  <c r="O11" i="62"/>
  <c r="J34" i="62"/>
  <c r="I34" i="62"/>
  <c r="O34" i="62"/>
  <c r="L48" i="62"/>
  <c r="O13" i="62"/>
  <c r="O19" i="62"/>
  <c r="O20" i="62"/>
  <c r="O30" i="62"/>
  <c r="O37" i="62"/>
  <c r="O39" i="62"/>
  <c r="O42" i="62"/>
  <c r="O45" i="62"/>
  <c r="O50" i="62"/>
  <c r="I65" i="62"/>
  <c r="P65" i="62"/>
  <c r="J65" i="62"/>
  <c r="I70" i="62"/>
  <c r="P13" i="62"/>
  <c r="P19" i="62"/>
  <c r="J30" i="62"/>
  <c r="I36" i="62"/>
  <c r="J36" i="62"/>
  <c r="P39" i="62"/>
  <c r="I41" i="62"/>
  <c r="P45" i="62"/>
  <c r="P50" i="62"/>
  <c r="P42" i="62"/>
  <c r="P35" i="62"/>
  <c r="P37" i="62"/>
  <c r="P30" i="62"/>
  <c r="E77" i="55"/>
  <c r="E76" i="55"/>
  <c r="B4" i="61"/>
  <c r="B2" i="61"/>
  <c r="F34" i="61"/>
  <c r="G34" i="61"/>
  <c r="H34" i="61"/>
  <c r="K34" i="61"/>
  <c r="E34" i="61"/>
  <c r="K16" i="61"/>
  <c r="P16" i="61"/>
  <c r="H16" i="61"/>
  <c r="G16" i="61"/>
  <c r="L16" i="61"/>
  <c r="F16" i="61"/>
  <c r="E16" i="61"/>
  <c r="K13" i="61"/>
  <c r="H13" i="61"/>
  <c r="G13" i="61"/>
  <c r="L13" i="61"/>
  <c r="F13" i="61"/>
  <c r="E13" i="61"/>
  <c r="K28" i="61"/>
  <c r="H28" i="61"/>
  <c r="G28" i="61"/>
  <c r="M28" i="61"/>
  <c r="F28" i="61"/>
  <c r="O28" i="61"/>
  <c r="E28" i="61"/>
  <c r="K25" i="61"/>
  <c r="H25" i="61"/>
  <c r="G25" i="61"/>
  <c r="F25" i="61"/>
  <c r="E25" i="61"/>
  <c r="F22" i="61"/>
  <c r="G22" i="61"/>
  <c r="M22" i="61"/>
  <c r="H22" i="61"/>
  <c r="K22" i="61"/>
  <c r="F19" i="61"/>
  <c r="G19" i="61"/>
  <c r="M19" i="61"/>
  <c r="H19" i="61"/>
  <c r="K19" i="61"/>
  <c r="F32" i="61"/>
  <c r="G32" i="61"/>
  <c r="H32" i="61"/>
  <c r="K32" i="61"/>
  <c r="K8" i="61"/>
  <c r="F33" i="61"/>
  <c r="G33" i="61"/>
  <c r="L33" i="61"/>
  <c r="H33" i="61"/>
  <c r="I33" i="61"/>
  <c r="P33" i="61"/>
  <c r="O33" i="61"/>
  <c r="J33" i="61"/>
  <c r="K33" i="61"/>
  <c r="E32" i="61"/>
  <c r="F11" i="61"/>
  <c r="G11" i="61"/>
  <c r="H11" i="61"/>
  <c r="H8" i="61"/>
  <c r="K11" i="61"/>
  <c r="F12" i="61"/>
  <c r="G12" i="61"/>
  <c r="G9" i="61"/>
  <c r="H12" i="61"/>
  <c r="H9" i="61"/>
  <c r="K12" i="61"/>
  <c r="P21" i="61"/>
  <c r="O29" i="61"/>
  <c r="L3" i="61"/>
  <c r="M36" i="61"/>
  <c r="L36" i="61"/>
  <c r="O36" i="61"/>
  <c r="P36" i="61"/>
  <c r="M35" i="61"/>
  <c r="L35" i="61"/>
  <c r="E33" i="61"/>
  <c r="E31" i="61"/>
  <c r="M30" i="61"/>
  <c r="L30" i="61"/>
  <c r="M29" i="61"/>
  <c r="L29" i="61"/>
  <c r="I28" i="61"/>
  <c r="M27" i="61"/>
  <c r="L27" i="61"/>
  <c r="P27" i="61"/>
  <c r="O27" i="61"/>
  <c r="M26" i="61"/>
  <c r="L26" i="61"/>
  <c r="J25" i="61"/>
  <c r="M24" i="61"/>
  <c r="L24" i="61"/>
  <c r="M23" i="61"/>
  <c r="L23" i="61"/>
  <c r="E22" i="61"/>
  <c r="M21" i="61"/>
  <c r="L21" i="61"/>
  <c r="O21" i="61"/>
  <c r="M20" i="61"/>
  <c r="L20" i="61"/>
  <c r="E19" i="61"/>
  <c r="M18" i="61"/>
  <c r="L18" i="61"/>
  <c r="O18" i="61"/>
  <c r="P18" i="61"/>
  <c r="M17" i="61"/>
  <c r="L17" i="61"/>
  <c r="M15" i="61"/>
  <c r="L15" i="61"/>
  <c r="O15" i="61"/>
  <c r="M14" i="61"/>
  <c r="L14" i="61"/>
  <c r="E12" i="61"/>
  <c r="E9" i="61"/>
  <c r="E11" i="61"/>
  <c r="E8" i="61"/>
  <c r="B2" i="55"/>
  <c r="M73" i="55"/>
  <c r="L73" i="55"/>
  <c r="K72" i="55"/>
  <c r="H72" i="55"/>
  <c r="G72" i="55"/>
  <c r="L72" i="55"/>
  <c r="E72" i="55"/>
  <c r="J74" i="55"/>
  <c r="P69" i="55"/>
  <c r="J67" i="55"/>
  <c r="P68" i="55"/>
  <c r="I65" i="55"/>
  <c r="P65" i="55"/>
  <c r="O66" i="55"/>
  <c r="O64" i="55"/>
  <c r="O62" i="55"/>
  <c r="J77" i="55"/>
  <c r="J76" i="55"/>
  <c r="P59" i="55"/>
  <c r="O58" i="55"/>
  <c r="O56" i="55"/>
  <c r="O54" i="55"/>
  <c r="O44" i="55"/>
  <c r="O42" i="55"/>
  <c r="O38" i="55"/>
  <c r="O33" i="55"/>
  <c r="O31" i="55"/>
  <c r="O30" i="55"/>
  <c r="O26" i="55"/>
  <c r="O24" i="55"/>
  <c r="P23" i="55"/>
  <c r="O21" i="55"/>
  <c r="O18" i="55"/>
  <c r="O16" i="55"/>
  <c r="I12" i="55"/>
  <c r="O14" i="55"/>
  <c r="O13" i="55"/>
  <c r="O10" i="55"/>
  <c r="F74" i="55"/>
  <c r="G74" i="55"/>
  <c r="L74" i="55"/>
  <c r="H74" i="55"/>
  <c r="O74" i="55"/>
  <c r="K74" i="55"/>
  <c r="K60" i="55"/>
  <c r="E74" i="55"/>
  <c r="E60" i="55"/>
  <c r="G70" i="55"/>
  <c r="L70" i="55"/>
  <c r="H70" i="55"/>
  <c r="K70" i="55"/>
  <c r="E70" i="55"/>
  <c r="F67" i="55"/>
  <c r="O67" i="55"/>
  <c r="G67" i="55"/>
  <c r="M67" i="55"/>
  <c r="L67" i="55"/>
  <c r="H67" i="55"/>
  <c r="K67" i="55"/>
  <c r="F65" i="55"/>
  <c r="O65" i="55"/>
  <c r="G65" i="55"/>
  <c r="H65" i="55"/>
  <c r="K65" i="55"/>
  <c r="E65" i="55"/>
  <c r="F63" i="55"/>
  <c r="O63" i="55"/>
  <c r="G63" i="55"/>
  <c r="L63" i="55"/>
  <c r="H63" i="55"/>
  <c r="K63" i="55"/>
  <c r="E63" i="55"/>
  <c r="F61" i="55"/>
  <c r="G61" i="55"/>
  <c r="L61" i="55"/>
  <c r="H61" i="55"/>
  <c r="O61" i="55"/>
  <c r="K61" i="55"/>
  <c r="P61" i="55"/>
  <c r="E61" i="55"/>
  <c r="F77" i="55"/>
  <c r="F76" i="55"/>
  <c r="G77" i="55"/>
  <c r="G76" i="55"/>
  <c r="H77" i="55"/>
  <c r="O77" i="55"/>
  <c r="K77" i="55"/>
  <c r="P77" i="55"/>
  <c r="K76" i="55"/>
  <c r="F52" i="55"/>
  <c r="G52" i="55"/>
  <c r="M52" i="55"/>
  <c r="H52" i="55"/>
  <c r="K52" i="55"/>
  <c r="F48" i="55"/>
  <c r="O48" i="55"/>
  <c r="G48" i="55"/>
  <c r="L48" i="55"/>
  <c r="H48" i="55"/>
  <c r="K48" i="55"/>
  <c r="F46" i="55"/>
  <c r="O46" i="55"/>
  <c r="G46" i="55"/>
  <c r="L46" i="55"/>
  <c r="H46" i="55"/>
  <c r="K46" i="55"/>
  <c r="E46" i="55"/>
  <c r="F41" i="55"/>
  <c r="G41" i="55"/>
  <c r="H41" i="55"/>
  <c r="H40" i="55"/>
  <c r="K41" i="55"/>
  <c r="F36" i="55"/>
  <c r="G36" i="55"/>
  <c r="M36" i="55"/>
  <c r="H36" i="55"/>
  <c r="O36" i="55"/>
  <c r="K36" i="55"/>
  <c r="F34" i="55"/>
  <c r="O34" i="55"/>
  <c r="G34" i="55"/>
  <c r="L34" i="55"/>
  <c r="H34" i="55"/>
  <c r="K34" i="55"/>
  <c r="E34" i="55"/>
  <c r="F28" i="55"/>
  <c r="G28" i="55"/>
  <c r="O28" i="55"/>
  <c r="L28" i="55"/>
  <c r="H28" i="55"/>
  <c r="K28" i="55"/>
  <c r="F22" i="55"/>
  <c r="O22" i="55"/>
  <c r="G22" i="55"/>
  <c r="H22" i="55"/>
  <c r="K22" i="55"/>
  <c r="F12" i="55"/>
  <c r="G12" i="55"/>
  <c r="L12" i="55"/>
  <c r="H12" i="55"/>
  <c r="K12" i="55"/>
  <c r="F9" i="55"/>
  <c r="O9" i="55"/>
  <c r="G9" i="55"/>
  <c r="L9" i="55"/>
  <c r="H9" i="55"/>
  <c r="K9" i="55"/>
  <c r="M75" i="55"/>
  <c r="L75" i="55"/>
  <c r="M71" i="55"/>
  <c r="L71" i="55"/>
  <c r="M66" i="55"/>
  <c r="L66" i="55"/>
  <c r="E67" i="55"/>
  <c r="M64" i="55"/>
  <c r="L64" i="55"/>
  <c r="M62" i="55"/>
  <c r="L62" i="55"/>
  <c r="M78" i="55"/>
  <c r="L78" i="55"/>
  <c r="M50" i="55"/>
  <c r="L50" i="55"/>
  <c r="M47" i="55"/>
  <c r="L47" i="55"/>
  <c r="M35" i="55"/>
  <c r="L35" i="55"/>
  <c r="E36" i="55"/>
  <c r="M69" i="55"/>
  <c r="L69" i="55"/>
  <c r="M68" i="55"/>
  <c r="L68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L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P14" i="55"/>
  <c r="I77" i="55"/>
  <c r="I76" i="55"/>
  <c r="P76" i="55"/>
  <c r="I72" i="55"/>
  <c r="L41" i="55"/>
  <c r="P54" i="55"/>
  <c r="I70" i="55"/>
  <c r="P70" i="55"/>
  <c r="P16" i="55"/>
  <c r="J9" i="55"/>
  <c r="P10" i="55"/>
  <c r="P44" i="55"/>
  <c r="I22" i="55"/>
  <c r="P27" i="55"/>
  <c r="P42" i="55"/>
  <c r="P56" i="55"/>
  <c r="P78" i="55"/>
  <c r="O73" i="55"/>
  <c r="O71" i="55"/>
  <c r="O78" i="55"/>
  <c r="O59" i="55"/>
  <c r="O57" i="55"/>
  <c r="O45" i="55"/>
  <c r="O37" i="55"/>
  <c r="O35" i="55"/>
  <c r="O27" i="55"/>
  <c r="O25" i="55"/>
  <c r="O23" i="55"/>
  <c r="O19" i="55"/>
  <c r="P31" i="55"/>
  <c r="P53" i="55"/>
  <c r="P57" i="55"/>
  <c r="J65" i="55"/>
  <c r="J72" i="55"/>
  <c r="P19" i="55"/>
  <c r="P45" i="55"/>
  <c r="P33" i="55"/>
  <c r="O29" i="55"/>
  <c r="O43" i="55"/>
  <c r="I9" i="55"/>
  <c r="M74" i="55"/>
  <c r="I36" i="55"/>
  <c r="P43" i="55"/>
  <c r="P38" i="55"/>
  <c r="P73" i="55"/>
  <c r="O11" i="55"/>
  <c r="I63" i="55"/>
  <c r="P63" i="55"/>
  <c r="P21" i="55"/>
  <c r="P30" i="55"/>
  <c r="I61" i="55"/>
  <c r="O69" i="55"/>
  <c r="P26" i="55"/>
  <c r="P58" i="55"/>
  <c r="J61" i="55"/>
  <c r="M25" i="61"/>
  <c r="L25" i="61"/>
  <c r="J41" i="55"/>
  <c r="J34" i="55"/>
  <c r="I34" i="55"/>
  <c r="P34" i="55"/>
  <c r="O68" i="55"/>
  <c r="I67" i="55"/>
  <c r="P67" i="55"/>
  <c r="I46" i="55"/>
  <c r="O47" i="55"/>
  <c r="J46" i="55"/>
  <c r="O20" i="55"/>
  <c r="P20" i="55"/>
  <c r="O55" i="55"/>
  <c r="P66" i="55"/>
  <c r="O51" i="55"/>
  <c r="O32" i="55"/>
  <c r="P32" i="55"/>
  <c r="F31" i="61"/>
  <c r="I41" i="55"/>
  <c r="P41" i="55"/>
  <c r="O20" i="61"/>
  <c r="I19" i="61"/>
  <c r="P19" i="61"/>
  <c r="O24" i="61"/>
  <c r="P24" i="61"/>
  <c r="I25" i="61"/>
  <c r="P25" i="61"/>
  <c r="O26" i="61"/>
  <c r="P26" i="61"/>
  <c r="O14" i="61"/>
  <c r="I11" i="61"/>
  <c r="O23" i="61"/>
  <c r="I13" i="61"/>
  <c r="P11" i="55"/>
  <c r="P55" i="55"/>
  <c r="P62" i="55"/>
  <c r="P24" i="55"/>
  <c r="J63" i="55"/>
  <c r="P64" i="55"/>
  <c r="P51" i="55"/>
  <c r="P47" i="55"/>
  <c r="P35" i="55"/>
  <c r="P25" i="63"/>
  <c r="I9" i="63"/>
  <c r="P11" i="63"/>
  <c r="J9" i="63"/>
  <c r="M36" i="63"/>
  <c r="L36" i="63"/>
  <c r="L12" i="63"/>
  <c r="P35" i="63"/>
  <c r="J34" i="63"/>
  <c r="I34" i="63"/>
  <c r="O34" i="63"/>
  <c r="M41" i="63"/>
  <c r="L41" i="63"/>
  <c r="P49" i="63"/>
  <c r="O53" i="63"/>
  <c r="O55" i="63"/>
  <c r="O57" i="63"/>
  <c r="O66" i="63"/>
  <c r="O71" i="63"/>
  <c r="O13" i="63"/>
  <c r="O15" i="63"/>
  <c r="O17" i="63"/>
  <c r="O19" i="63"/>
  <c r="O20" i="63"/>
  <c r="I52" i="63"/>
  <c r="O52" i="63"/>
  <c r="P53" i="63"/>
  <c r="P55" i="63"/>
  <c r="P57" i="63"/>
  <c r="I70" i="63"/>
  <c r="J71" i="63"/>
  <c r="P71" i="63"/>
  <c r="J70" i="63"/>
  <c r="L72" i="63"/>
  <c r="O10" i="63"/>
  <c r="P15" i="63"/>
  <c r="P17" i="63"/>
  <c r="P19" i="63"/>
  <c r="I36" i="63"/>
  <c r="O36" i="63"/>
  <c r="I41" i="63"/>
  <c r="O47" i="63"/>
  <c r="O54" i="63"/>
  <c r="O56" i="63"/>
  <c r="O59" i="63"/>
  <c r="O62" i="63"/>
  <c r="O75" i="63"/>
  <c r="O78" i="63"/>
  <c r="I46" i="63"/>
  <c r="J46" i="63"/>
  <c r="P46" i="63"/>
  <c r="P54" i="63"/>
  <c r="P56" i="63"/>
  <c r="I61" i="63"/>
  <c r="J62" i="63"/>
  <c r="I74" i="63"/>
  <c r="J75" i="63"/>
  <c r="J74" i="63"/>
  <c r="P74" i="63"/>
  <c r="I77" i="63"/>
  <c r="I76" i="63"/>
  <c r="P10" i="63"/>
  <c r="P47" i="63"/>
  <c r="P75" i="63"/>
  <c r="O74" i="63"/>
  <c r="O41" i="63"/>
  <c r="O9" i="63"/>
  <c r="P13" i="63"/>
  <c r="O71" i="66"/>
  <c r="I9" i="66"/>
  <c r="I8" i="66"/>
  <c r="L41" i="66"/>
  <c r="M41" i="66"/>
  <c r="J46" i="66"/>
  <c r="I46" i="66"/>
  <c r="J66" i="66"/>
  <c r="P66" i="66"/>
  <c r="I66" i="66"/>
  <c r="P27" i="66"/>
  <c r="M52" i="66"/>
  <c r="M64" i="66"/>
  <c r="M78" i="66"/>
  <c r="L12" i="66"/>
  <c r="I34" i="66"/>
  <c r="L68" i="66"/>
  <c r="M68" i="66"/>
  <c r="J72" i="66"/>
  <c r="P72" i="66"/>
  <c r="J71" i="66"/>
  <c r="P71" i="66"/>
  <c r="I71" i="66"/>
  <c r="O10" i="66"/>
  <c r="O11" i="66"/>
  <c r="P23" i="66"/>
  <c r="I22" i="66"/>
  <c r="P26" i="66"/>
  <c r="O47" i="66"/>
  <c r="P55" i="66"/>
  <c r="P56" i="66"/>
  <c r="P62" i="66"/>
  <c r="J61" i="66"/>
  <c r="I61" i="66"/>
  <c r="O67" i="66"/>
  <c r="J79" i="66"/>
  <c r="P79" i="66"/>
  <c r="J78" i="66"/>
  <c r="P78" i="66"/>
  <c r="I78" i="66"/>
  <c r="I81" i="66"/>
  <c r="I80" i="66"/>
  <c r="P80" i="66"/>
  <c r="O82" i="66"/>
  <c r="M77" i="62"/>
  <c r="L77" i="62"/>
  <c r="P82" i="66"/>
  <c r="P67" i="66"/>
  <c r="P47" i="66"/>
  <c r="O78" i="66"/>
  <c r="K31" i="61"/>
  <c r="E10" i="61"/>
  <c r="F8" i="61"/>
  <c r="O13" i="61"/>
  <c r="L81" i="66"/>
  <c r="L73" i="66"/>
  <c r="H60" i="63"/>
  <c r="G40" i="63"/>
  <c r="L40" i="63"/>
  <c r="P34" i="63"/>
  <c r="M28" i="63"/>
  <c r="L9" i="63"/>
  <c r="M65" i="62"/>
  <c r="L52" i="62"/>
  <c r="M77" i="55"/>
  <c r="E40" i="55"/>
  <c r="P46" i="55"/>
  <c r="F40" i="55"/>
  <c r="P10" i="66"/>
  <c r="J9" i="66"/>
  <c r="J8" i="66"/>
  <c r="J18" i="66"/>
  <c r="P18" i="66"/>
  <c r="O18" i="66"/>
  <c r="J22" i="66"/>
  <c r="P24" i="66"/>
  <c r="L22" i="66"/>
  <c r="L28" i="66"/>
  <c r="P35" i="66"/>
  <c r="J34" i="66"/>
  <c r="P34" i="66"/>
  <c r="L34" i="66"/>
  <c r="O34" i="66"/>
  <c r="J36" i="66"/>
  <c r="P37" i="66"/>
  <c r="E40" i="66"/>
  <c r="P46" i="66"/>
  <c r="P53" i="66"/>
  <c r="O58" i="66"/>
  <c r="J58" i="66"/>
  <c r="P58" i="66"/>
  <c r="J57" i="66"/>
  <c r="P57" i="66"/>
  <c r="I52" i="66"/>
  <c r="O52" i="66"/>
  <c r="M66" i="66"/>
  <c r="O66" i="66"/>
  <c r="L64" i="66"/>
  <c r="H60" i="66"/>
  <c r="H40" i="66"/>
  <c r="P51" i="66"/>
  <c r="O51" i="66"/>
  <c r="F40" i="66"/>
  <c r="L48" i="66"/>
  <c r="M48" i="66"/>
  <c r="G40" i="66"/>
  <c r="L40" i="66"/>
  <c r="M49" i="66"/>
  <c r="L50" i="66"/>
  <c r="M28" i="66"/>
  <c r="P22" i="66"/>
  <c r="M22" i="66"/>
  <c r="J80" i="66"/>
  <c r="P53" i="62"/>
  <c r="O22" i="66"/>
  <c r="O70" i="63"/>
  <c r="P70" i="63"/>
  <c r="P37" i="63"/>
  <c r="O37" i="63"/>
  <c r="P16" i="66"/>
  <c r="J41" i="62"/>
  <c r="P41" i="62"/>
  <c r="P43" i="62"/>
  <c r="J61" i="63"/>
  <c r="P62" i="63"/>
  <c r="P20" i="61"/>
  <c r="J19" i="61"/>
  <c r="I72" i="62"/>
  <c r="P72" i="62"/>
  <c r="O73" i="62"/>
  <c r="I63" i="63"/>
  <c r="J64" i="63"/>
  <c r="J63" i="63"/>
  <c r="P64" i="63"/>
  <c r="O64" i="63"/>
  <c r="P37" i="55"/>
  <c r="J52" i="55"/>
  <c r="P49" i="55"/>
  <c r="I48" i="55"/>
  <c r="O49" i="55"/>
  <c r="E40" i="62"/>
  <c r="J22" i="55"/>
  <c r="P50" i="55"/>
  <c r="O50" i="55"/>
  <c r="P71" i="55"/>
  <c r="J70" i="55"/>
  <c r="P30" i="61"/>
  <c r="O30" i="61"/>
  <c r="L32" i="61"/>
  <c r="M32" i="61"/>
  <c r="J22" i="62"/>
  <c r="J8" i="62"/>
  <c r="I12" i="62"/>
  <c r="O15" i="62"/>
  <c r="J28" i="63"/>
  <c r="P28" i="63"/>
  <c r="I16" i="61"/>
  <c r="J16" i="61"/>
  <c r="J70" i="62"/>
  <c r="P70" i="62"/>
  <c r="P71" i="62"/>
  <c r="L34" i="62"/>
  <c r="M34" i="62"/>
  <c r="O23" i="63"/>
  <c r="I22" i="63"/>
  <c r="P22" i="63"/>
  <c r="I41" i="66"/>
  <c r="O42" i="66"/>
  <c r="M41" i="55"/>
  <c r="P15" i="55"/>
  <c r="O15" i="55"/>
  <c r="O53" i="55"/>
  <c r="I52" i="55"/>
  <c r="P52" i="55"/>
  <c r="P56" i="62"/>
  <c r="O77" i="62"/>
  <c r="G76" i="62"/>
  <c r="P25" i="66"/>
  <c r="I28" i="62"/>
  <c r="J32" i="62"/>
  <c r="P32" i="62"/>
  <c r="O32" i="62"/>
  <c r="P39" i="63"/>
  <c r="O39" i="63"/>
  <c r="O48" i="63"/>
  <c r="P48" i="63"/>
  <c r="M12" i="66"/>
  <c r="O46" i="66"/>
  <c r="M46" i="66"/>
  <c r="L71" i="66"/>
  <c r="J73" i="66"/>
  <c r="P74" i="66"/>
  <c r="F8" i="66"/>
  <c r="O8" i="66"/>
  <c r="O17" i="55"/>
  <c r="P17" i="55"/>
  <c r="J36" i="55"/>
  <c r="O39" i="55"/>
  <c r="P39" i="55"/>
  <c r="M63" i="62"/>
  <c r="M46" i="63"/>
  <c r="O46" i="63"/>
  <c r="O61" i="63"/>
  <c r="P48" i="62"/>
  <c r="P69" i="62"/>
  <c r="O69" i="62"/>
  <c r="I77" i="62"/>
  <c r="J78" i="62"/>
  <c r="J77" i="62"/>
  <c r="J76" i="62"/>
  <c r="P78" i="62"/>
  <c r="O78" i="62"/>
  <c r="K40" i="66"/>
  <c r="O64" i="66"/>
  <c r="P9" i="63"/>
  <c r="O12" i="55"/>
  <c r="I28" i="55"/>
  <c r="P28" i="55"/>
  <c r="P29" i="55"/>
  <c r="J28" i="55"/>
  <c r="P14" i="61"/>
  <c r="O17" i="61"/>
  <c r="O17" i="62"/>
  <c r="P17" i="62"/>
  <c r="J52" i="62"/>
  <c r="P54" i="62"/>
  <c r="O54" i="62"/>
  <c r="I52" i="62"/>
  <c r="P52" i="62"/>
  <c r="M61" i="62"/>
  <c r="L61" i="62"/>
  <c r="P18" i="63"/>
  <c r="O63" i="63"/>
  <c r="L46" i="66"/>
  <c r="I32" i="61"/>
  <c r="O35" i="61"/>
  <c r="I34" i="61"/>
  <c r="P31" i="63"/>
  <c r="P44" i="63"/>
  <c r="L46" i="63"/>
  <c r="J48" i="63"/>
  <c r="I65" i="63"/>
  <c r="J66" i="63"/>
  <c r="J65" i="63"/>
  <c r="P66" i="63"/>
  <c r="P44" i="66"/>
  <c r="O44" i="66"/>
  <c r="E60" i="66"/>
  <c r="M13" i="61"/>
  <c r="P27" i="62"/>
  <c r="J47" i="62"/>
  <c r="O59" i="62"/>
  <c r="J63" i="62"/>
  <c r="I74" i="62"/>
  <c r="P74" i="62"/>
  <c r="I12" i="63"/>
  <c r="I8" i="63"/>
  <c r="O44" i="63"/>
  <c r="P23" i="62"/>
  <c r="P64" i="62"/>
  <c r="J29" i="62"/>
  <c r="J28" i="62"/>
  <c r="M46" i="62"/>
  <c r="L70" i="62"/>
  <c r="J69" i="66"/>
  <c r="J68" i="66"/>
  <c r="P68" i="66"/>
  <c r="I74" i="55"/>
  <c r="P74" i="55"/>
  <c r="J67" i="62"/>
  <c r="O75" i="62"/>
  <c r="O16" i="63"/>
  <c r="O43" i="63"/>
  <c r="P18" i="55"/>
  <c r="P25" i="55"/>
  <c r="J13" i="61"/>
  <c r="P13" i="61"/>
  <c r="I12" i="61"/>
  <c r="O65" i="62"/>
  <c r="I67" i="62"/>
  <c r="O67" i="62"/>
  <c r="P10" i="62"/>
  <c r="P18" i="62"/>
  <c r="P21" i="62"/>
  <c r="O48" i="62"/>
  <c r="P26" i="63"/>
  <c r="O38" i="63"/>
  <c r="I72" i="63"/>
  <c r="O72" i="63"/>
  <c r="I12" i="66"/>
  <c r="O12" i="66"/>
  <c r="O21" i="66"/>
  <c r="I28" i="66"/>
  <c r="P32" i="66"/>
  <c r="M34" i="66"/>
  <c r="O43" i="66"/>
  <c r="P69" i="66"/>
  <c r="J22" i="61"/>
  <c r="P22" i="61"/>
  <c r="P75" i="55"/>
  <c r="O75" i="55"/>
  <c r="O16" i="62"/>
  <c r="P26" i="62"/>
  <c r="P44" i="62"/>
  <c r="O62" i="62"/>
  <c r="P75" i="62"/>
  <c r="P16" i="63"/>
  <c r="P29" i="63"/>
  <c r="I22" i="61"/>
  <c r="I22" i="62"/>
  <c r="P11" i="62"/>
  <c r="I46" i="62"/>
  <c r="O46" i="62"/>
  <c r="I63" i="62"/>
  <c r="P63" i="62"/>
  <c r="O14" i="63"/>
  <c r="O24" i="63"/>
  <c r="O30" i="63"/>
  <c r="O32" i="63"/>
  <c r="P58" i="63"/>
  <c r="O69" i="63"/>
  <c r="O13" i="66"/>
  <c r="O15" i="66"/>
  <c r="O17" i="66"/>
  <c r="O19" i="66"/>
  <c r="P21" i="66"/>
  <c r="I36" i="66"/>
  <c r="P43" i="66"/>
  <c r="O50" i="66"/>
  <c r="O74" i="66"/>
  <c r="P66" i="62"/>
  <c r="O24" i="62"/>
  <c r="P62" i="62"/>
  <c r="P24" i="63"/>
  <c r="P30" i="63"/>
  <c r="P32" i="63"/>
  <c r="P69" i="63"/>
  <c r="P50" i="66"/>
  <c r="J52" i="66"/>
  <c r="P52" i="66"/>
  <c r="I48" i="66"/>
  <c r="O48" i="66"/>
  <c r="J48" i="66"/>
  <c r="P48" i="66"/>
  <c r="O49" i="66"/>
  <c r="M40" i="66"/>
  <c r="J22" i="63"/>
  <c r="P23" i="63"/>
  <c r="J72" i="62"/>
  <c r="J60" i="62"/>
  <c r="P73" i="62"/>
  <c r="P77" i="62"/>
  <c r="I76" i="62"/>
  <c r="P76" i="62"/>
  <c r="M76" i="62"/>
  <c r="L76" i="62"/>
  <c r="O76" i="62"/>
  <c r="P28" i="62"/>
  <c r="O28" i="62"/>
  <c r="J12" i="66"/>
  <c r="J12" i="63"/>
  <c r="J8" i="63"/>
  <c r="P17" i="61"/>
  <c r="J48" i="55"/>
  <c r="J40" i="55"/>
  <c r="J40" i="62"/>
  <c r="J32" i="61"/>
  <c r="P32" i="61"/>
  <c r="J34" i="61"/>
  <c r="P34" i="61"/>
  <c r="P35" i="61"/>
  <c r="P29" i="61"/>
  <c r="J28" i="61"/>
  <c r="P28" i="61"/>
  <c r="J41" i="66"/>
  <c r="J64" i="66"/>
  <c r="P65" i="66"/>
  <c r="J41" i="63"/>
  <c r="P42" i="63"/>
  <c r="P68" i="62"/>
  <c r="P15" i="61"/>
  <c r="J12" i="61"/>
  <c r="J11" i="61"/>
  <c r="P42" i="66"/>
  <c r="J12" i="62"/>
  <c r="P12" i="62"/>
  <c r="P61" i="63"/>
  <c r="P63" i="63"/>
  <c r="J36" i="63"/>
  <c r="P36" i="63"/>
  <c r="J28" i="66"/>
  <c r="P28" i="66"/>
  <c r="P13" i="55"/>
  <c r="J12" i="55"/>
  <c r="P12" i="55"/>
  <c r="J46" i="62"/>
  <c r="P46" i="62"/>
  <c r="P47" i="62"/>
  <c r="P65" i="63"/>
  <c r="O65" i="63"/>
  <c r="P23" i="61"/>
  <c r="J9" i="62"/>
  <c r="I40" i="66"/>
  <c r="O41" i="66"/>
  <c r="O36" i="66"/>
  <c r="P36" i="66"/>
  <c r="O28" i="66"/>
  <c r="P29" i="62"/>
  <c r="P30" i="66"/>
  <c r="P15" i="62"/>
  <c r="J40" i="66"/>
  <c r="P49" i="66"/>
  <c r="P41" i="63"/>
  <c r="O40" i="66"/>
  <c r="P40" i="66"/>
  <c r="P64" i="66"/>
  <c r="J60" i="66"/>
  <c r="J7" i="66"/>
  <c r="P41" i="66"/>
  <c r="P12" i="66"/>
  <c r="P72" i="55"/>
  <c r="K40" i="55"/>
  <c r="M9" i="66"/>
  <c r="E7" i="66"/>
  <c r="L9" i="66"/>
  <c r="M33" i="61"/>
  <c r="L34" i="61"/>
  <c r="G31" i="61"/>
  <c r="M31" i="61"/>
  <c r="E7" i="61"/>
  <c r="P61" i="62"/>
  <c r="F40" i="62"/>
  <c r="I40" i="62"/>
  <c r="G40" i="62"/>
  <c r="L41" i="62"/>
  <c r="P36" i="62"/>
  <c r="L77" i="55"/>
  <c r="M70" i="55"/>
  <c r="M46" i="55"/>
  <c r="G40" i="55"/>
  <c r="L40" i="55"/>
  <c r="M22" i="55"/>
  <c r="E8" i="55"/>
  <c r="E7" i="55"/>
  <c r="E8" i="63"/>
  <c r="L52" i="63"/>
  <c r="L67" i="63"/>
  <c r="M72" i="63"/>
  <c r="E7" i="63"/>
  <c r="P36" i="55"/>
  <c r="M65" i="55"/>
  <c r="L65" i="55"/>
  <c r="M61" i="55"/>
  <c r="G8" i="55"/>
  <c r="L8" i="55"/>
  <c r="L36" i="55"/>
  <c r="M34" i="55"/>
  <c r="K9" i="61"/>
  <c r="O19" i="61"/>
  <c r="L19" i="61"/>
  <c r="O16" i="61"/>
  <c r="M74" i="62"/>
  <c r="L72" i="62"/>
  <c r="O70" i="62"/>
  <c r="O63" i="62"/>
  <c r="F8" i="62"/>
  <c r="O81" i="66"/>
  <c r="M81" i="66"/>
  <c r="H7" i="66"/>
  <c r="I60" i="66"/>
  <c r="G60" i="66"/>
  <c r="O61" i="66"/>
  <c r="L61" i="66"/>
  <c r="P8" i="66"/>
  <c r="P9" i="66"/>
  <c r="O9" i="66"/>
  <c r="H31" i="61"/>
  <c r="O32" i="61"/>
  <c r="K60" i="63"/>
  <c r="K7" i="63"/>
  <c r="I40" i="63"/>
  <c r="O22" i="63"/>
  <c r="F8" i="63"/>
  <c r="M12" i="63"/>
  <c r="L60" i="66"/>
  <c r="L28" i="61"/>
  <c r="O25" i="61"/>
  <c r="M16" i="61"/>
  <c r="P67" i="62"/>
  <c r="M12" i="62"/>
  <c r="L12" i="62"/>
  <c r="L9" i="62"/>
  <c r="O9" i="62"/>
  <c r="O70" i="55"/>
  <c r="J60" i="55"/>
  <c r="F60" i="55"/>
  <c r="M63" i="55"/>
  <c r="L52" i="55"/>
  <c r="I40" i="55"/>
  <c r="O52" i="55"/>
  <c r="P48" i="55"/>
  <c r="K8" i="55"/>
  <c r="P9" i="55"/>
  <c r="P73" i="66"/>
  <c r="M8" i="66"/>
  <c r="L8" i="66"/>
  <c r="J52" i="63"/>
  <c r="P52" i="63"/>
  <c r="P59" i="63"/>
  <c r="P73" i="63"/>
  <c r="J72" i="63"/>
  <c r="P72" i="63"/>
  <c r="L60" i="63"/>
  <c r="P8" i="63"/>
  <c r="P12" i="63"/>
  <c r="O12" i="63"/>
  <c r="J40" i="63"/>
  <c r="O34" i="61"/>
  <c r="I31" i="61"/>
  <c r="O31" i="61"/>
  <c r="L31" i="61"/>
  <c r="M34" i="61"/>
  <c r="J31" i="61"/>
  <c r="P31" i="61"/>
  <c r="M12" i="61"/>
  <c r="L12" i="61"/>
  <c r="O22" i="61"/>
  <c r="P12" i="61"/>
  <c r="G10" i="61"/>
  <c r="L10" i="61"/>
  <c r="L22" i="61"/>
  <c r="G8" i="61"/>
  <c r="L8" i="61"/>
  <c r="P11" i="61"/>
  <c r="K10" i="61"/>
  <c r="O12" i="61"/>
  <c r="H7" i="61"/>
  <c r="L11" i="61"/>
  <c r="M11" i="61"/>
  <c r="L9" i="61"/>
  <c r="O11" i="61"/>
  <c r="F10" i="61"/>
  <c r="F9" i="61"/>
  <c r="H10" i="61"/>
  <c r="H60" i="62"/>
  <c r="M72" i="62"/>
  <c r="F60" i="62"/>
  <c r="F7" i="62"/>
  <c r="I60" i="62"/>
  <c r="K60" i="62"/>
  <c r="M60" i="62"/>
  <c r="P60" i="62"/>
  <c r="O60" i="62"/>
  <c r="L60" i="62"/>
  <c r="P40" i="62"/>
  <c r="H40" i="62"/>
  <c r="M40" i="62"/>
  <c r="H7" i="62"/>
  <c r="L40" i="62"/>
  <c r="J7" i="62"/>
  <c r="O40" i="62"/>
  <c r="G8" i="62"/>
  <c r="G7" i="62"/>
  <c r="L7" i="62"/>
  <c r="M36" i="62"/>
  <c r="P34" i="62"/>
  <c r="L8" i="62"/>
  <c r="I8" i="62"/>
  <c r="I7" i="62"/>
  <c r="P22" i="62"/>
  <c r="M8" i="62"/>
  <c r="O22" i="62"/>
  <c r="K8" i="62"/>
  <c r="O8" i="62"/>
  <c r="M76" i="55"/>
  <c r="L76" i="55"/>
  <c r="H76" i="55"/>
  <c r="O76" i="55"/>
  <c r="I60" i="55"/>
  <c r="M72" i="55"/>
  <c r="G60" i="55"/>
  <c r="L60" i="55"/>
  <c r="M60" i="55"/>
  <c r="P60" i="55"/>
  <c r="H60" i="55"/>
  <c r="O60" i="55"/>
  <c r="P40" i="55"/>
  <c r="M40" i="55"/>
  <c r="M48" i="55"/>
  <c r="K7" i="55"/>
  <c r="O41" i="55"/>
  <c r="O40" i="55"/>
  <c r="I8" i="55"/>
  <c r="H8" i="55"/>
  <c r="J8" i="55"/>
  <c r="J7" i="55"/>
  <c r="M28" i="55"/>
  <c r="P22" i="55"/>
  <c r="G7" i="55"/>
  <c r="L7" i="55"/>
  <c r="P8" i="55"/>
  <c r="M12" i="55"/>
  <c r="M9" i="55"/>
  <c r="I7" i="55"/>
  <c r="F8" i="55"/>
  <c r="P81" i="66"/>
  <c r="I7" i="66"/>
  <c r="M80" i="66"/>
  <c r="O80" i="66"/>
  <c r="L80" i="66"/>
  <c r="G7" i="66"/>
  <c r="L7" i="66"/>
  <c r="O73" i="66"/>
  <c r="P61" i="66"/>
  <c r="M61" i="66"/>
  <c r="F60" i="66"/>
  <c r="O77" i="63"/>
  <c r="P78" i="63"/>
  <c r="J77" i="63"/>
  <c r="J76" i="63"/>
  <c r="G76" i="63"/>
  <c r="L77" i="63"/>
  <c r="M77" i="63"/>
  <c r="P76" i="63"/>
  <c r="O76" i="63"/>
  <c r="P77" i="63"/>
  <c r="I60" i="63"/>
  <c r="O68" i="63"/>
  <c r="O67" i="63"/>
  <c r="F60" i="63"/>
  <c r="F7" i="63"/>
  <c r="J67" i="63"/>
  <c r="P67" i="63"/>
  <c r="J60" i="63"/>
  <c r="P60" i="63"/>
  <c r="O40" i="63"/>
  <c r="P40" i="63"/>
  <c r="M40" i="63"/>
  <c r="M52" i="63"/>
  <c r="G8" i="63"/>
  <c r="M22" i="63"/>
  <c r="O8" i="63"/>
  <c r="M8" i="63"/>
  <c r="G7" i="61"/>
  <c r="I8" i="61"/>
  <c r="M8" i="61"/>
  <c r="I10" i="61"/>
  <c r="O10" i="61"/>
  <c r="M10" i="61"/>
  <c r="O8" i="61"/>
  <c r="I9" i="61"/>
  <c r="O9" i="61"/>
  <c r="F7" i="61"/>
  <c r="M7" i="61"/>
  <c r="M9" i="61"/>
  <c r="L7" i="61"/>
  <c r="K7" i="62"/>
  <c r="P7" i="62"/>
  <c r="M7" i="62"/>
  <c r="O3" i="62"/>
  <c r="O7" i="62"/>
  <c r="P8" i="62"/>
  <c r="H7" i="55"/>
  <c r="P7" i="55"/>
  <c r="O8" i="55"/>
  <c r="M8" i="55"/>
  <c r="F7" i="55"/>
  <c r="F7" i="66"/>
  <c r="M60" i="66"/>
  <c r="O60" i="66"/>
  <c r="M76" i="63"/>
  <c r="L76" i="63"/>
  <c r="M60" i="63"/>
  <c r="O60" i="63"/>
  <c r="I7" i="63"/>
  <c r="L8" i="63"/>
  <c r="G7" i="63"/>
  <c r="I7" i="61"/>
  <c r="J9" i="61"/>
  <c r="P9" i="61"/>
  <c r="J10" i="61"/>
  <c r="P10" i="61"/>
  <c r="O7" i="55"/>
  <c r="O3" i="55"/>
  <c r="M7" i="55"/>
  <c r="O7" i="66"/>
  <c r="M7" i="66"/>
  <c r="L7" i="63"/>
  <c r="M7" i="63"/>
  <c r="O7" i="63"/>
  <c r="O7" i="61"/>
  <c r="P7" i="66"/>
  <c r="O3" i="66"/>
  <c r="P60" i="66"/>
  <c r="K7" i="61"/>
  <c r="J7" i="61"/>
  <c r="P7" i="61"/>
  <c r="O3" i="61"/>
  <c r="J8" i="61"/>
  <c r="P8" i="61"/>
  <c r="J7" i="63"/>
  <c r="P7" i="63"/>
  <c r="O3" i="63"/>
</calcChain>
</file>

<file path=xl/comments1.xml><?xml version="1.0" encoding="utf-8"?>
<comments xmlns="http://schemas.openxmlformats.org/spreadsheetml/2006/main">
  <authors>
    <author>user</author>
  </authors>
  <commentList>
    <comment ref="C63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77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  <comment ref="C93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</commentList>
</comments>
</file>

<file path=xl/sharedStrings.xml><?xml version="1.0" encoding="utf-8"?>
<sst xmlns="http://schemas.openxmlformats.org/spreadsheetml/2006/main" count="447" uniqueCount="119">
  <si>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</si>
  <si>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</si>
  <si>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</si>
  <si>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</si>
  <si>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</si>
  <si>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</si>
  <si>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</si>
  <si>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</si>
  <si>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</si>
  <si>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</si>
  <si>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</si>
  <si>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</si>
  <si>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</si>
  <si>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</si>
  <si>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</si>
  <si>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</si>
  <si>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</si>
  <si>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</si>
  <si>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</si>
  <si>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</si>
  <si>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</si>
  <si>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</si>
  <si>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</si>
  <si>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</si>
  <si>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</si>
  <si>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</si>
  <si>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</si>
  <si>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</si>
  <si>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</si>
  <si>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</si>
  <si>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</si>
  <si>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</si>
  <si>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</si>
  <si>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</si>
  <si>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</si>
  <si>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</si>
  <si>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</si>
  <si>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</si>
  <si>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</si>
  <si>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</si>
  <si>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</si>
  <si>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</si>
  <si>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</si>
  <si>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</si>
  <si>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</si>
  <si>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</si>
  <si>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</si>
  <si>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</si>
  <si>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</si>
  <si>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</si>
  <si>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</si>
  <si>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</si>
  <si>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</si>
  <si>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</si>
  <si>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</si>
  <si>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</si>
  <si>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</si>
  <si>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</si>
  <si>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</si>
  <si>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</si>
  <si>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</si>
  <si>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</si>
  <si>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</si>
  <si>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</si>
  <si>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</si>
  <si>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</si>
  <si>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</si>
  <si>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</si>
  <si>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</si>
  <si>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</si>
  <si>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</si>
  <si>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</si>
  <si>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</si>
  <si>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</si>
  <si>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</si>
  <si>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</si>
  <si>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</si>
  <si>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</si>
  <si>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</si>
  <si>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</si>
  <si>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</si>
  <si>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</si>
  <si>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</si>
  <si>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</si>
  <si>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</si>
  <si>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</si>
  <si>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</si>
  <si>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</si>
  <si>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</si>
  <si>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</si>
  <si>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</si>
  <si>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</si>
  <si>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</si>
  <si>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</si>
  <si>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</si>
  <si>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</si>
  <si>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</si>
  <si>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</si>
  <si>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</si>
  <si>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</si>
  <si>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</si>
  <si>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240 지난연도 수입</t>
    <phoneticPr fontId="2" type="noConversion"/>
  </si>
  <si>
    <t>241-01 지난연도 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</si>
  <si>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</si>
  <si>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</si>
  <si>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학교용지부담금</t>
    <phoneticPr fontId="2" type="noConversion"/>
  </si>
  <si>
    <t>교통유발부담금</t>
    <phoneticPr fontId="2" type="noConversion"/>
  </si>
  <si>
    <t>기반시설부담금</t>
    <phoneticPr fontId="2" type="noConversion"/>
  </si>
  <si>
    <t>부담금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</si>
  <si>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</si>
  <si>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</si>
  <si>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</si>
  <si>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</si>
  <si>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</si>
  <si>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기타과징금</t>
    <phoneticPr fontId="2" type="noConversion"/>
  </si>
  <si>
    <t>변상금</t>
    <phoneticPr fontId="2" type="noConversion"/>
  </si>
  <si>
    <t>지난년도수입</t>
    <phoneticPr fontId="2" type="noConversion"/>
  </si>
  <si>
    <t>서구</t>
    <phoneticPr fontId="2" type="noConversion"/>
  </si>
  <si>
    <t xml:space="preserve">2026년 4월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</si>
</sst>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6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6" borderId="22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 shrinkToFit="1"/>
      <protection locked="0"/>
    </xf>
    <xf numFmtId="180" fontId="11" fillId="8" borderId="15" xfId="1" applyNumberFormat="1" applyFont="1" applyFill="1" applyBorder="1" applyAlignment="1" applyProtection="1">
      <alignment vertical="center" shrinkToFit="1"/>
    </xf>
    <xf numFmtId="180" fontId="11" fillId="8" borderId="16" xfId="1" applyNumberFormat="1" applyFont="1" applyFill="1" applyBorder="1" applyAlignment="1" applyProtection="1">
      <alignment vertical="center" shrinkToFit="1"/>
    </xf>
    <xf numFmtId="180" fontId="11" fillId="5" borderId="15" xfId="1" applyNumberFormat="1" applyFont="1" applyFill="1" applyBorder="1" applyAlignment="1" applyProtection="1">
      <alignment vertical="center" shrinkToFit="1"/>
    </xf>
    <xf numFmtId="180" fontId="11" fillId="5" borderId="16" xfId="1" applyNumberFormat="1" applyFont="1" applyFill="1" applyBorder="1" applyAlignment="1" applyProtection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1" fillId="2" borderId="29" xfId="1" applyFont="1" applyFill="1" applyBorder="1" applyAlignment="1" applyProtection="1">
      <alignment vertical="center"/>
    </xf>
    <xf numFmtId="41" fontId="16" fillId="2" borderId="23" xfId="1" applyFont="1" applyFill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0" xfId="1" applyFont="1" applyFill="1" applyBorder="1" applyAlignment="1" applyProtection="1">
      <alignment horizontal="right" vertical="center"/>
    </xf>
    <xf numFmtId="41" fontId="6" fillId="4" borderId="31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2" xfId="1" applyFont="1" applyFill="1" applyBorder="1" applyAlignment="1" applyProtection="1">
      <alignment horizontal="center" vertical="center"/>
    </xf>
    <xf numFmtId="41" fontId="11" fillId="5" borderId="33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41" fontId="11" fillId="13" borderId="22" xfId="1" applyFont="1" applyFill="1" applyBorder="1" applyAlignment="1" applyProtection="1">
      <alignment horizontal="left" vertical="center"/>
    </xf>
    <xf numFmtId="41" fontId="11" fillId="13" borderId="15" xfId="1" applyFont="1" applyFill="1" applyBorder="1" applyAlignment="1" applyProtection="1">
      <alignment horizontal="left" vertical="center"/>
    </xf>
    <xf numFmtId="41" fontId="12" fillId="4" borderId="33" xfId="1" applyFont="1" applyFill="1" applyBorder="1" applyAlignment="1" applyProtection="1">
      <alignment horizontal="center" vertical="center"/>
    </xf>
    <xf numFmtId="41" fontId="12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29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2" fillId="12" borderId="33" xfId="1" applyFont="1" applyFill="1" applyBorder="1" applyAlignment="1" applyProtection="1">
      <alignment horizontal="center" vertical="center"/>
    </xf>
    <xf numFmtId="41" fontId="12" fillId="12" borderId="11" xfId="1" applyFont="1" applyFill="1" applyBorder="1" applyAlignment="1" applyProtection="1">
      <alignment horizontal="center" vertical="center"/>
    </xf>
    <xf numFmtId="41" fontId="6" fillId="12" borderId="29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29" xfId="1" applyFont="1" applyFill="1" applyBorder="1" applyAlignment="1" applyProtection="1">
      <alignment horizontal="center" vertical="center"/>
    </xf>
    <xf numFmtId="41" fontId="12" fillId="12" borderId="22" xfId="1" applyFont="1" applyFill="1" applyBorder="1" applyAlignment="1" applyProtection="1">
      <alignment horizontal="center" vertical="center"/>
    </xf>
    <xf numFmtId="41" fontId="12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79" name="Line 1">
          <a:extLst>
            <a:ext uri="{FF2B5EF4-FFF2-40B4-BE49-F238E27FC236}">
              <a16:creationId xmlns:a16="http://schemas.microsoft.com/office/drawing/2014/main" id="{34A20376-507C-478D-8BCE-09EFE9CE9A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0" name="Line 1">
          <a:extLst>
            <a:ext uri="{FF2B5EF4-FFF2-40B4-BE49-F238E27FC236}">
              <a16:creationId xmlns:a16="http://schemas.microsoft.com/office/drawing/2014/main" id="{D0860BE6-1163-4802-968A-3CFCCC94A1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1" name="Line 1">
          <a:extLst>
            <a:ext uri="{FF2B5EF4-FFF2-40B4-BE49-F238E27FC236}">
              <a16:creationId xmlns:a16="http://schemas.microsoft.com/office/drawing/2014/main" id="{9061B515-5B85-4733-8DE6-58C87CFD1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2" name="Line 1">
          <a:extLst>
            <a:ext uri="{FF2B5EF4-FFF2-40B4-BE49-F238E27FC236}">
              <a16:creationId xmlns:a16="http://schemas.microsoft.com/office/drawing/2014/main" id="{3553C307-952F-474D-B3F7-DA7CB0FED5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3" name="Line 1">
          <a:extLst>
            <a:ext uri="{FF2B5EF4-FFF2-40B4-BE49-F238E27FC236}">
              <a16:creationId xmlns:a16="http://schemas.microsoft.com/office/drawing/2014/main" id="{C403DB7A-A258-4C76-A3CA-7F29910B8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4" name="Line 1">
          <a:extLst>
            <a:ext uri="{FF2B5EF4-FFF2-40B4-BE49-F238E27FC236}">
              <a16:creationId xmlns:a16="http://schemas.microsoft.com/office/drawing/2014/main" id="{CA7CFC57-494B-4754-8BD5-E04B775386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5" name="Line 1">
          <a:extLst>
            <a:ext uri="{FF2B5EF4-FFF2-40B4-BE49-F238E27FC236}">
              <a16:creationId xmlns:a16="http://schemas.microsoft.com/office/drawing/2014/main" id="{030FF655-E91E-438C-9705-2BBB1A6BAD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6" name="Line 1">
          <a:extLst>
            <a:ext uri="{FF2B5EF4-FFF2-40B4-BE49-F238E27FC236}">
              <a16:creationId xmlns:a16="http://schemas.microsoft.com/office/drawing/2014/main" id="{FC56887C-1138-4529-9529-E4AAB1A0F2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7" name="Line 1">
          <a:extLst>
            <a:ext uri="{FF2B5EF4-FFF2-40B4-BE49-F238E27FC236}">
              <a16:creationId xmlns:a16="http://schemas.microsoft.com/office/drawing/2014/main" id="{CE45EDE5-8C33-4952-92E4-6EA26F7EA9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8" name="Line 1">
          <a:extLst>
            <a:ext uri="{FF2B5EF4-FFF2-40B4-BE49-F238E27FC236}">
              <a16:creationId xmlns:a16="http://schemas.microsoft.com/office/drawing/2014/main" id="{693CED4C-D732-43B6-9C29-A0AC8DB3F0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9" name="Line 1">
          <a:extLst>
            <a:ext uri="{FF2B5EF4-FFF2-40B4-BE49-F238E27FC236}">
              <a16:creationId xmlns:a16="http://schemas.microsoft.com/office/drawing/2014/main" id="{8C5A8E8C-20E9-4359-8A0C-BDCD062D36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0" name="Line 1">
          <a:extLst>
            <a:ext uri="{FF2B5EF4-FFF2-40B4-BE49-F238E27FC236}">
              <a16:creationId xmlns:a16="http://schemas.microsoft.com/office/drawing/2014/main" id="{674A73C9-8170-4D9F-A105-AADB6A854B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1" name="Line 1">
          <a:extLst>
            <a:ext uri="{FF2B5EF4-FFF2-40B4-BE49-F238E27FC236}">
              <a16:creationId xmlns:a16="http://schemas.microsoft.com/office/drawing/2014/main" id="{CE5304DA-C060-43A4-AEC1-4C61A55B2B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2" name="Line 1">
          <a:extLst>
            <a:ext uri="{FF2B5EF4-FFF2-40B4-BE49-F238E27FC236}">
              <a16:creationId xmlns:a16="http://schemas.microsoft.com/office/drawing/2014/main" id="{306725FD-671D-42E4-B9DD-2E652FF1C7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3" name="Line 1">
          <a:extLst>
            <a:ext uri="{FF2B5EF4-FFF2-40B4-BE49-F238E27FC236}">
              <a16:creationId xmlns:a16="http://schemas.microsoft.com/office/drawing/2014/main" id="{FAE18597-BF3F-42EC-8B4B-8BFDB599C7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4" name="Line 1">
          <a:extLst>
            <a:ext uri="{FF2B5EF4-FFF2-40B4-BE49-F238E27FC236}">
              <a16:creationId xmlns:a16="http://schemas.microsoft.com/office/drawing/2014/main" id="{EF1C5041-BBB2-49D2-A857-AACDC25D2F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5" name="Line 1">
          <a:extLst>
            <a:ext uri="{FF2B5EF4-FFF2-40B4-BE49-F238E27FC236}">
              <a16:creationId xmlns:a16="http://schemas.microsoft.com/office/drawing/2014/main" id="{6A36ED4B-914D-4479-976A-59B08E737E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6" name="Line 1">
          <a:extLst>
            <a:ext uri="{FF2B5EF4-FFF2-40B4-BE49-F238E27FC236}">
              <a16:creationId xmlns:a16="http://schemas.microsoft.com/office/drawing/2014/main" id="{7E6AD62E-BE81-4004-8B33-EAAA823231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7" name="Line 1">
          <a:extLst>
            <a:ext uri="{FF2B5EF4-FFF2-40B4-BE49-F238E27FC236}">
              <a16:creationId xmlns:a16="http://schemas.microsoft.com/office/drawing/2014/main" id="{650E6524-FC7F-4055-A72C-BB1A87B2F5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8" name="Line 1">
          <a:extLst>
            <a:ext uri="{FF2B5EF4-FFF2-40B4-BE49-F238E27FC236}">
              <a16:creationId xmlns:a16="http://schemas.microsoft.com/office/drawing/2014/main" id="{9D153A79-C96E-44EE-B43A-D6EA73826A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9" name="Line 1">
          <a:extLst>
            <a:ext uri="{FF2B5EF4-FFF2-40B4-BE49-F238E27FC236}">
              <a16:creationId xmlns:a16="http://schemas.microsoft.com/office/drawing/2014/main" id="{85BFDBA9-DDDD-4E19-BEC2-CB7F606310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0" name="Line 1">
          <a:extLst>
            <a:ext uri="{FF2B5EF4-FFF2-40B4-BE49-F238E27FC236}">
              <a16:creationId xmlns:a16="http://schemas.microsoft.com/office/drawing/2014/main" id="{F5B15867-CA0B-4A2D-92DF-25E81511FD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1" name="Line 1">
          <a:extLst>
            <a:ext uri="{FF2B5EF4-FFF2-40B4-BE49-F238E27FC236}">
              <a16:creationId xmlns:a16="http://schemas.microsoft.com/office/drawing/2014/main" id="{CC63AF5A-7A77-4D16-A92B-866F8155CC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2" name="Line 1">
          <a:extLst>
            <a:ext uri="{FF2B5EF4-FFF2-40B4-BE49-F238E27FC236}">
              <a16:creationId xmlns:a16="http://schemas.microsoft.com/office/drawing/2014/main" id="{EC7477D5-5DB1-472B-9776-7B10B3D826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3" name="Line 1">
          <a:extLst>
            <a:ext uri="{FF2B5EF4-FFF2-40B4-BE49-F238E27FC236}">
              <a16:creationId xmlns:a16="http://schemas.microsoft.com/office/drawing/2014/main" id="{FE7CF6E6-7525-4F3E-BE73-B9AD9A0F9A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4" name="Line 1">
          <a:extLst>
            <a:ext uri="{FF2B5EF4-FFF2-40B4-BE49-F238E27FC236}">
              <a16:creationId xmlns:a16="http://schemas.microsoft.com/office/drawing/2014/main" id="{1C093D22-A3AE-4C9F-B70E-CBDBAE0FE1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5" name="Line 1">
          <a:extLst>
            <a:ext uri="{FF2B5EF4-FFF2-40B4-BE49-F238E27FC236}">
              <a16:creationId xmlns:a16="http://schemas.microsoft.com/office/drawing/2014/main" id="{63BB4525-5958-4872-9D75-42694B2517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6" name="Line 1">
          <a:extLst>
            <a:ext uri="{FF2B5EF4-FFF2-40B4-BE49-F238E27FC236}">
              <a16:creationId xmlns:a16="http://schemas.microsoft.com/office/drawing/2014/main" id="{4A5788D1-14C0-45E4-BEEC-8842403151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7" name="Line 1">
          <a:extLst>
            <a:ext uri="{FF2B5EF4-FFF2-40B4-BE49-F238E27FC236}">
              <a16:creationId xmlns:a16="http://schemas.microsoft.com/office/drawing/2014/main" id="{83D91DBF-2A53-423F-9EB9-DB89D1E7CB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8" name="Line 1">
          <a:extLst>
            <a:ext uri="{FF2B5EF4-FFF2-40B4-BE49-F238E27FC236}">
              <a16:creationId xmlns:a16="http://schemas.microsoft.com/office/drawing/2014/main" id="{6FC1D98F-5763-4414-97B9-0617CCC969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9" name="Line 1">
          <a:extLst>
            <a:ext uri="{FF2B5EF4-FFF2-40B4-BE49-F238E27FC236}">
              <a16:creationId xmlns:a16="http://schemas.microsoft.com/office/drawing/2014/main" id="{4F9F8A39-C6BD-4F02-B4B5-95A0F7206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0" name="Line 1">
          <a:extLst>
            <a:ext uri="{FF2B5EF4-FFF2-40B4-BE49-F238E27FC236}">
              <a16:creationId xmlns:a16="http://schemas.microsoft.com/office/drawing/2014/main" id="{51814312-CCBB-434C-AB32-49EE6947F3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1" name="Line 1">
          <a:extLst>
            <a:ext uri="{FF2B5EF4-FFF2-40B4-BE49-F238E27FC236}">
              <a16:creationId xmlns:a16="http://schemas.microsoft.com/office/drawing/2014/main" id="{F9C446EF-073C-420F-B599-8FC3550EA5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2" name="Line 1">
          <a:extLst>
            <a:ext uri="{FF2B5EF4-FFF2-40B4-BE49-F238E27FC236}">
              <a16:creationId xmlns:a16="http://schemas.microsoft.com/office/drawing/2014/main" id="{FB3D2106-839D-4B89-B2ED-3319F1CEE9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3" name="Line 1">
          <a:extLst>
            <a:ext uri="{FF2B5EF4-FFF2-40B4-BE49-F238E27FC236}">
              <a16:creationId xmlns:a16="http://schemas.microsoft.com/office/drawing/2014/main" id="{05A14D3D-5BD3-40BA-9310-A65AEB1702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4" name="Line 1">
          <a:extLst>
            <a:ext uri="{FF2B5EF4-FFF2-40B4-BE49-F238E27FC236}">
              <a16:creationId xmlns:a16="http://schemas.microsoft.com/office/drawing/2014/main" id="{F8E0046D-AD03-4309-9E9F-1A9352EA11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5" name="Line 1">
          <a:extLst>
            <a:ext uri="{FF2B5EF4-FFF2-40B4-BE49-F238E27FC236}">
              <a16:creationId xmlns:a16="http://schemas.microsoft.com/office/drawing/2014/main" id="{843A49BC-CC09-4F3A-997E-1B1B4B7068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6" name="Line 1">
          <a:extLst>
            <a:ext uri="{FF2B5EF4-FFF2-40B4-BE49-F238E27FC236}">
              <a16:creationId xmlns:a16="http://schemas.microsoft.com/office/drawing/2014/main" id="{EDC62674-F4E5-49D0-85E4-A6C144169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7" name="Line 1">
          <a:extLst>
            <a:ext uri="{FF2B5EF4-FFF2-40B4-BE49-F238E27FC236}">
              <a16:creationId xmlns:a16="http://schemas.microsoft.com/office/drawing/2014/main" id="{CD5A483C-3A07-495A-ABF5-C5DA4D81A7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8" name="Line 1">
          <a:extLst>
            <a:ext uri="{FF2B5EF4-FFF2-40B4-BE49-F238E27FC236}">
              <a16:creationId xmlns:a16="http://schemas.microsoft.com/office/drawing/2014/main" id="{7069EE49-8463-41A6-BCA5-7C4DB5325B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9" name="Line 1">
          <a:extLst>
            <a:ext uri="{FF2B5EF4-FFF2-40B4-BE49-F238E27FC236}">
              <a16:creationId xmlns:a16="http://schemas.microsoft.com/office/drawing/2014/main" id="{A6262C54-8CC5-40FC-B8FF-9BF1783514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20" name="Line 1">
          <a:extLst>
            <a:ext uri="{FF2B5EF4-FFF2-40B4-BE49-F238E27FC236}">
              <a16:creationId xmlns:a16="http://schemas.microsoft.com/office/drawing/2014/main" id="{23C34072-A372-413C-ABDC-6321EA622A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6" name="Line 1">
          <a:extLst>
            <a:ext uri="{FF2B5EF4-FFF2-40B4-BE49-F238E27FC236}">
              <a16:creationId xmlns:a16="http://schemas.microsoft.com/office/drawing/2014/main" id="{E87FFC96-FDCA-4A10-9DBA-637474832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7" name="Line 1">
          <a:extLst>
            <a:ext uri="{FF2B5EF4-FFF2-40B4-BE49-F238E27FC236}">
              <a16:creationId xmlns:a16="http://schemas.microsoft.com/office/drawing/2014/main" id="{1944D698-F66E-42F2-B85F-2FE90D2FCD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8" name="Line 1">
          <a:extLst>
            <a:ext uri="{FF2B5EF4-FFF2-40B4-BE49-F238E27FC236}">
              <a16:creationId xmlns:a16="http://schemas.microsoft.com/office/drawing/2014/main" id="{C8D3078D-DC13-431C-B6FB-7FA51E5A9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9" name="Line 1">
          <a:extLst>
            <a:ext uri="{FF2B5EF4-FFF2-40B4-BE49-F238E27FC236}">
              <a16:creationId xmlns:a16="http://schemas.microsoft.com/office/drawing/2014/main" id="{439D4BE8-6A76-463F-B8A8-A4002C7A11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0" name="Line 1">
          <a:extLst>
            <a:ext uri="{FF2B5EF4-FFF2-40B4-BE49-F238E27FC236}">
              <a16:creationId xmlns:a16="http://schemas.microsoft.com/office/drawing/2014/main" id="{BE2DCC4C-9A95-4446-ADBC-5A0A264AD1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1" name="Line 1">
          <a:extLst>
            <a:ext uri="{FF2B5EF4-FFF2-40B4-BE49-F238E27FC236}">
              <a16:creationId xmlns:a16="http://schemas.microsoft.com/office/drawing/2014/main" id="{7604DB5E-18ED-47E9-ACEE-561B323F9C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2" name="Line 1">
          <a:extLst>
            <a:ext uri="{FF2B5EF4-FFF2-40B4-BE49-F238E27FC236}">
              <a16:creationId xmlns:a16="http://schemas.microsoft.com/office/drawing/2014/main" id="{26D4CAC4-43F0-4A96-91FD-C294F2456C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3" name="Line 1">
          <a:extLst>
            <a:ext uri="{FF2B5EF4-FFF2-40B4-BE49-F238E27FC236}">
              <a16:creationId xmlns:a16="http://schemas.microsoft.com/office/drawing/2014/main" id="{8EBD473C-F79F-4400-88CE-CDC480D90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4" name="Line 1">
          <a:extLst>
            <a:ext uri="{FF2B5EF4-FFF2-40B4-BE49-F238E27FC236}">
              <a16:creationId xmlns:a16="http://schemas.microsoft.com/office/drawing/2014/main" id="{119B6FA2-3438-4485-B4C3-F35E490440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5" name="Line 1">
          <a:extLst>
            <a:ext uri="{FF2B5EF4-FFF2-40B4-BE49-F238E27FC236}">
              <a16:creationId xmlns:a16="http://schemas.microsoft.com/office/drawing/2014/main" id="{3CDF6477-8ADA-4943-9D0A-FED1DD7B2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6" name="Line 1">
          <a:extLst>
            <a:ext uri="{FF2B5EF4-FFF2-40B4-BE49-F238E27FC236}">
              <a16:creationId xmlns:a16="http://schemas.microsoft.com/office/drawing/2014/main" id="{2D21F599-93EF-44F1-8980-78F5CD6741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7" name="Line 1">
          <a:extLst>
            <a:ext uri="{FF2B5EF4-FFF2-40B4-BE49-F238E27FC236}">
              <a16:creationId xmlns:a16="http://schemas.microsoft.com/office/drawing/2014/main" id="{6709F5FA-1EC6-4F1E-86BF-20501E6D0D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8" name="Line 1">
          <a:extLst>
            <a:ext uri="{FF2B5EF4-FFF2-40B4-BE49-F238E27FC236}">
              <a16:creationId xmlns:a16="http://schemas.microsoft.com/office/drawing/2014/main" id="{E74B3888-D8DD-4FE0-A427-A26D2B7D3C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9" name="Line 1">
          <a:extLst>
            <a:ext uri="{FF2B5EF4-FFF2-40B4-BE49-F238E27FC236}">
              <a16:creationId xmlns:a16="http://schemas.microsoft.com/office/drawing/2014/main" id="{DDD05738-9A66-4938-AF90-C5403488C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0" name="Line 1">
          <a:extLst>
            <a:ext uri="{FF2B5EF4-FFF2-40B4-BE49-F238E27FC236}">
              <a16:creationId xmlns:a16="http://schemas.microsoft.com/office/drawing/2014/main" id="{490FF9CE-7638-4859-B982-8ED7C45117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1" name="Line 1">
          <a:extLst>
            <a:ext uri="{FF2B5EF4-FFF2-40B4-BE49-F238E27FC236}">
              <a16:creationId xmlns:a16="http://schemas.microsoft.com/office/drawing/2014/main" id="{12E19340-1DD5-4701-8F5D-890ABE6AE7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2" name="Line 1">
          <a:extLst>
            <a:ext uri="{FF2B5EF4-FFF2-40B4-BE49-F238E27FC236}">
              <a16:creationId xmlns:a16="http://schemas.microsoft.com/office/drawing/2014/main" id="{EC1E1D38-BE3E-4E9E-B464-51D412C11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3" name="Line 1">
          <a:extLst>
            <a:ext uri="{FF2B5EF4-FFF2-40B4-BE49-F238E27FC236}">
              <a16:creationId xmlns:a16="http://schemas.microsoft.com/office/drawing/2014/main" id="{2309592F-8577-4F59-BD64-DEF6E7B556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4" name="Line 1">
          <a:extLst>
            <a:ext uri="{FF2B5EF4-FFF2-40B4-BE49-F238E27FC236}">
              <a16:creationId xmlns:a16="http://schemas.microsoft.com/office/drawing/2014/main" id="{0CFBA902-7C93-4362-BD27-B844A17B74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5" name="Line 1">
          <a:extLst>
            <a:ext uri="{FF2B5EF4-FFF2-40B4-BE49-F238E27FC236}">
              <a16:creationId xmlns:a16="http://schemas.microsoft.com/office/drawing/2014/main" id="{9FFBBF69-E097-422E-B288-5053435FA9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6" name="Line 1">
          <a:extLst>
            <a:ext uri="{FF2B5EF4-FFF2-40B4-BE49-F238E27FC236}">
              <a16:creationId xmlns:a16="http://schemas.microsoft.com/office/drawing/2014/main" id="{2F3DDECC-9D22-48FE-9581-F14877C95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7" name="Line 1">
          <a:extLst>
            <a:ext uri="{FF2B5EF4-FFF2-40B4-BE49-F238E27FC236}">
              <a16:creationId xmlns:a16="http://schemas.microsoft.com/office/drawing/2014/main" id="{93368654-C246-4009-9ADB-D6B32084CB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8" name="Line 1">
          <a:extLst>
            <a:ext uri="{FF2B5EF4-FFF2-40B4-BE49-F238E27FC236}">
              <a16:creationId xmlns:a16="http://schemas.microsoft.com/office/drawing/2014/main" id="{C9374E7E-6B70-426F-AAEC-EECD80B657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9" name="Line 1">
          <a:extLst>
            <a:ext uri="{FF2B5EF4-FFF2-40B4-BE49-F238E27FC236}">
              <a16:creationId xmlns:a16="http://schemas.microsoft.com/office/drawing/2014/main" id="{2B37A1C6-1857-430A-A3A6-0CB9B2AD9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0" name="Line 1">
          <a:extLst>
            <a:ext uri="{FF2B5EF4-FFF2-40B4-BE49-F238E27FC236}">
              <a16:creationId xmlns:a16="http://schemas.microsoft.com/office/drawing/2014/main" id="{725F343B-C56D-4F39-A17E-33C0376771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1" name="Line 1">
          <a:extLst>
            <a:ext uri="{FF2B5EF4-FFF2-40B4-BE49-F238E27FC236}">
              <a16:creationId xmlns:a16="http://schemas.microsoft.com/office/drawing/2014/main" id="{B722E583-3AD9-487F-AC53-CCB154DF3E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2" name="Line 1">
          <a:extLst>
            <a:ext uri="{FF2B5EF4-FFF2-40B4-BE49-F238E27FC236}">
              <a16:creationId xmlns:a16="http://schemas.microsoft.com/office/drawing/2014/main" id="{E25EA3BD-8CF4-453F-91C5-B141DE84A4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3" name="Line 1">
          <a:extLst>
            <a:ext uri="{FF2B5EF4-FFF2-40B4-BE49-F238E27FC236}">
              <a16:creationId xmlns:a16="http://schemas.microsoft.com/office/drawing/2014/main" id="{36421E71-377F-463C-A083-C0807ACECD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4" name="Line 1">
          <a:extLst>
            <a:ext uri="{FF2B5EF4-FFF2-40B4-BE49-F238E27FC236}">
              <a16:creationId xmlns:a16="http://schemas.microsoft.com/office/drawing/2014/main" id="{FDC87807-ECA8-431F-AE94-2C8466CAD0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5" name="Line 1">
          <a:extLst>
            <a:ext uri="{FF2B5EF4-FFF2-40B4-BE49-F238E27FC236}">
              <a16:creationId xmlns:a16="http://schemas.microsoft.com/office/drawing/2014/main" id="{7A20C5B1-C75C-4F80-87DA-462BF2948A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6" name="Line 1">
          <a:extLst>
            <a:ext uri="{FF2B5EF4-FFF2-40B4-BE49-F238E27FC236}">
              <a16:creationId xmlns:a16="http://schemas.microsoft.com/office/drawing/2014/main" id="{8B627D5E-C04F-4A86-A8F7-12B39C82A6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7" name="Line 1">
          <a:extLst>
            <a:ext uri="{FF2B5EF4-FFF2-40B4-BE49-F238E27FC236}">
              <a16:creationId xmlns:a16="http://schemas.microsoft.com/office/drawing/2014/main" id="{B71CA6CC-E31C-4492-9F65-4E58FB33B9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8" name="Line 1">
          <a:extLst>
            <a:ext uri="{FF2B5EF4-FFF2-40B4-BE49-F238E27FC236}">
              <a16:creationId xmlns:a16="http://schemas.microsoft.com/office/drawing/2014/main" id="{14771E88-27B6-4AD3-88B0-20DDE65B18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9" name="Line 1">
          <a:extLst>
            <a:ext uri="{FF2B5EF4-FFF2-40B4-BE49-F238E27FC236}">
              <a16:creationId xmlns:a16="http://schemas.microsoft.com/office/drawing/2014/main" id="{9B14579F-7573-479C-AD93-2C6EAA337D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0" name="Line 1">
          <a:extLst>
            <a:ext uri="{FF2B5EF4-FFF2-40B4-BE49-F238E27FC236}">
              <a16:creationId xmlns:a16="http://schemas.microsoft.com/office/drawing/2014/main" id="{EF022510-A2E2-4E98-A868-09816838F6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1" name="Line 1">
          <a:extLst>
            <a:ext uri="{FF2B5EF4-FFF2-40B4-BE49-F238E27FC236}">
              <a16:creationId xmlns:a16="http://schemas.microsoft.com/office/drawing/2014/main" id="{85FCD9D1-FD90-4106-BA61-F271A06676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2" name="Line 1">
          <a:extLst>
            <a:ext uri="{FF2B5EF4-FFF2-40B4-BE49-F238E27FC236}">
              <a16:creationId xmlns:a16="http://schemas.microsoft.com/office/drawing/2014/main" id="{3451E082-BCE7-4CDA-B580-D338423EC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3" name="Line 1">
          <a:extLst>
            <a:ext uri="{FF2B5EF4-FFF2-40B4-BE49-F238E27FC236}">
              <a16:creationId xmlns:a16="http://schemas.microsoft.com/office/drawing/2014/main" id="{07B1541B-B785-4128-BD65-42C24C36EA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4" name="Line 1">
          <a:extLst>
            <a:ext uri="{FF2B5EF4-FFF2-40B4-BE49-F238E27FC236}">
              <a16:creationId xmlns:a16="http://schemas.microsoft.com/office/drawing/2014/main" id="{A10771D7-6845-429B-A5C7-A02B37CE0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5" name="Line 1">
          <a:extLst>
            <a:ext uri="{FF2B5EF4-FFF2-40B4-BE49-F238E27FC236}">
              <a16:creationId xmlns:a16="http://schemas.microsoft.com/office/drawing/2014/main" id="{EA336AA1-10E0-44D9-9588-FAC5679C48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6" name="Line 1">
          <a:extLst>
            <a:ext uri="{FF2B5EF4-FFF2-40B4-BE49-F238E27FC236}">
              <a16:creationId xmlns:a16="http://schemas.microsoft.com/office/drawing/2014/main" id="{4DD6C603-DA2E-418C-9FCF-59D3F6CAA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7" name="Line 1">
          <a:extLst>
            <a:ext uri="{FF2B5EF4-FFF2-40B4-BE49-F238E27FC236}">
              <a16:creationId xmlns:a16="http://schemas.microsoft.com/office/drawing/2014/main" id="{0FA9DB15-B821-4ACE-9D1F-42132DF809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6" name="Line 1">
          <a:extLst>
            <a:ext uri="{FF2B5EF4-FFF2-40B4-BE49-F238E27FC236}">
              <a16:creationId xmlns:a16="http://schemas.microsoft.com/office/drawing/2014/main" id="{B307B81A-AD19-4276-9EF0-829132D9E6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7" name="Line 1">
          <a:extLst>
            <a:ext uri="{FF2B5EF4-FFF2-40B4-BE49-F238E27FC236}">
              <a16:creationId xmlns:a16="http://schemas.microsoft.com/office/drawing/2014/main" id="{610ECA1F-589E-430C-8666-B9FC2BF92F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8" name="Line 1">
          <a:extLst>
            <a:ext uri="{FF2B5EF4-FFF2-40B4-BE49-F238E27FC236}">
              <a16:creationId xmlns:a16="http://schemas.microsoft.com/office/drawing/2014/main" id="{4CE3AE2A-A1BF-412B-9D6E-7870C6EBEB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9" name="Line 1">
          <a:extLst>
            <a:ext uri="{FF2B5EF4-FFF2-40B4-BE49-F238E27FC236}">
              <a16:creationId xmlns:a16="http://schemas.microsoft.com/office/drawing/2014/main" id="{B8ABA58C-EB79-49E2-8500-978EAA2F01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0" name="Line 1">
          <a:extLst>
            <a:ext uri="{FF2B5EF4-FFF2-40B4-BE49-F238E27FC236}">
              <a16:creationId xmlns:a16="http://schemas.microsoft.com/office/drawing/2014/main" id="{9B8E804E-6C74-4535-87AB-0706E1E87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1" name="Line 1">
          <a:extLst>
            <a:ext uri="{FF2B5EF4-FFF2-40B4-BE49-F238E27FC236}">
              <a16:creationId xmlns:a16="http://schemas.microsoft.com/office/drawing/2014/main" id="{E73E06A1-C276-4A81-9A9C-6B7CB845A0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2" name="Line 1">
          <a:extLst>
            <a:ext uri="{FF2B5EF4-FFF2-40B4-BE49-F238E27FC236}">
              <a16:creationId xmlns:a16="http://schemas.microsoft.com/office/drawing/2014/main" id="{1A845AA0-64A1-4261-BD5A-75A240B026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3" name="Line 1">
          <a:extLst>
            <a:ext uri="{FF2B5EF4-FFF2-40B4-BE49-F238E27FC236}">
              <a16:creationId xmlns:a16="http://schemas.microsoft.com/office/drawing/2014/main" id="{A32F0CE4-87D7-4D25-943C-D6D8D86DB9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4" name="Line 1">
          <a:extLst>
            <a:ext uri="{FF2B5EF4-FFF2-40B4-BE49-F238E27FC236}">
              <a16:creationId xmlns:a16="http://schemas.microsoft.com/office/drawing/2014/main" id="{575BEDC6-258B-4158-8032-8274A7B6FD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5" name="Line 1">
          <a:extLst>
            <a:ext uri="{FF2B5EF4-FFF2-40B4-BE49-F238E27FC236}">
              <a16:creationId xmlns:a16="http://schemas.microsoft.com/office/drawing/2014/main" id="{CF671B42-0F9E-4035-9E9A-BE573CE695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6" name="Line 1">
          <a:extLst>
            <a:ext uri="{FF2B5EF4-FFF2-40B4-BE49-F238E27FC236}">
              <a16:creationId xmlns:a16="http://schemas.microsoft.com/office/drawing/2014/main" id="{EA5B60E9-9FD6-4055-BC28-612B84136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7" name="Line 1">
          <a:extLst>
            <a:ext uri="{FF2B5EF4-FFF2-40B4-BE49-F238E27FC236}">
              <a16:creationId xmlns:a16="http://schemas.microsoft.com/office/drawing/2014/main" id="{5873559C-EA8B-4D5C-92AA-C97B17621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8" name="Line 1">
          <a:extLst>
            <a:ext uri="{FF2B5EF4-FFF2-40B4-BE49-F238E27FC236}">
              <a16:creationId xmlns:a16="http://schemas.microsoft.com/office/drawing/2014/main" id="{6D202B37-FF1A-454A-8AC7-EADAEB32F5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9" name="Line 1">
          <a:extLst>
            <a:ext uri="{FF2B5EF4-FFF2-40B4-BE49-F238E27FC236}">
              <a16:creationId xmlns:a16="http://schemas.microsoft.com/office/drawing/2014/main" id="{DC5AA459-C292-4847-8E28-6FB11D49C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0" name="Line 1">
          <a:extLst>
            <a:ext uri="{FF2B5EF4-FFF2-40B4-BE49-F238E27FC236}">
              <a16:creationId xmlns:a16="http://schemas.microsoft.com/office/drawing/2014/main" id="{D1887186-6D6D-4E98-9DBC-B6F4E4E08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1" name="Line 1">
          <a:extLst>
            <a:ext uri="{FF2B5EF4-FFF2-40B4-BE49-F238E27FC236}">
              <a16:creationId xmlns:a16="http://schemas.microsoft.com/office/drawing/2014/main" id="{17DFAC9A-CA03-41B5-8775-3BDD0CC1D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2" name="Line 1">
          <a:extLst>
            <a:ext uri="{FF2B5EF4-FFF2-40B4-BE49-F238E27FC236}">
              <a16:creationId xmlns:a16="http://schemas.microsoft.com/office/drawing/2014/main" id="{43B5D661-9FB3-4FB8-BF68-27AF9F4052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3" name="Line 1">
          <a:extLst>
            <a:ext uri="{FF2B5EF4-FFF2-40B4-BE49-F238E27FC236}">
              <a16:creationId xmlns:a16="http://schemas.microsoft.com/office/drawing/2014/main" id="{D39E89AD-E151-4BA1-87BC-D0E81096F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4" name="Line 1">
          <a:extLst>
            <a:ext uri="{FF2B5EF4-FFF2-40B4-BE49-F238E27FC236}">
              <a16:creationId xmlns:a16="http://schemas.microsoft.com/office/drawing/2014/main" id="{C75C2AF9-E7DE-46FD-AB4C-C66353EBC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5" name="Line 1">
          <a:extLst>
            <a:ext uri="{FF2B5EF4-FFF2-40B4-BE49-F238E27FC236}">
              <a16:creationId xmlns:a16="http://schemas.microsoft.com/office/drawing/2014/main" id="{99063780-D462-4024-9665-84B4B7655B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6" name="Line 1">
          <a:extLst>
            <a:ext uri="{FF2B5EF4-FFF2-40B4-BE49-F238E27FC236}">
              <a16:creationId xmlns:a16="http://schemas.microsoft.com/office/drawing/2014/main" id="{49F1355A-3CFE-4B57-8AB9-D1839E606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7" name="Line 1">
          <a:extLst>
            <a:ext uri="{FF2B5EF4-FFF2-40B4-BE49-F238E27FC236}">
              <a16:creationId xmlns:a16="http://schemas.microsoft.com/office/drawing/2014/main" id="{2AD9B1E3-148D-4111-A392-BEC6D3FB45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8" name="Line 1">
          <a:extLst>
            <a:ext uri="{FF2B5EF4-FFF2-40B4-BE49-F238E27FC236}">
              <a16:creationId xmlns:a16="http://schemas.microsoft.com/office/drawing/2014/main" id="{AD1A8105-C209-4A52-886D-4ABE9C19C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9" name="Line 1">
          <a:extLst>
            <a:ext uri="{FF2B5EF4-FFF2-40B4-BE49-F238E27FC236}">
              <a16:creationId xmlns:a16="http://schemas.microsoft.com/office/drawing/2014/main" id="{ADCB6F2A-CE7D-420C-A8BB-27E5FDDEF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0" name="Line 1">
          <a:extLst>
            <a:ext uri="{FF2B5EF4-FFF2-40B4-BE49-F238E27FC236}">
              <a16:creationId xmlns:a16="http://schemas.microsoft.com/office/drawing/2014/main" id="{5DC636EB-D9EC-44C0-8B7E-CC924DE121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1" name="Line 1">
          <a:extLst>
            <a:ext uri="{FF2B5EF4-FFF2-40B4-BE49-F238E27FC236}">
              <a16:creationId xmlns:a16="http://schemas.microsoft.com/office/drawing/2014/main" id="{BB6B5496-83DA-47C9-AAC2-FF46B466BF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2" name="Line 1">
          <a:extLst>
            <a:ext uri="{FF2B5EF4-FFF2-40B4-BE49-F238E27FC236}">
              <a16:creationId xmlns:a16="http://schemas.microsoft.com/office/drawing/2014/main" id="{42D0BE99-CB95-4F2C-A1D7-997F4A933C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3" name="Line 1">
          <a:extLst>
            <a:ext uri="{FF2B5EF4-FFF2-40B4-BE49-F238E27FC236}">
              <a16:creationId xmlns:a16="http://schemas.microsoft.com/office/drawing/2014/main" id="{BA206706-2843-4720-A83B-1CF549F104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4" name="Line 1">
          <a:extLst>
            <a:ext uri="{FF2B5EF4-FFF2-40B4-BE49-F238E27FC236}">
              <a16:creationId xmlns:a16="http://schemas.microsoft.com/office/drawing/2014/main" id="{9C732C32-0AC5-405F-9E7C-EAB974DE76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5" name="Line 1">
          <a:extLst>
            <a:ext uri="{FF2B5EF4-FFF2-40B4-BE49-F238E27FC236}">
              <a16:creationId xmlns:a16="http://schemas.microsoft.com/office/drawing/2014/main" id="{631CE688-680E-45A9-8F12-49C9758A54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6" name="Line 1">
          <a:extLst>
            <a:ext uri="{FF2B5EF4-FFF2-40B4-BE49-F238E27FC236}">
              <a16:creationId xmlns:a16="http://schemas.microsoft.com/office/drawing/2014/main" id="{2B6254C9-750C-454A-A2EC-EF7C98994E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7" name="Line 1">
          <a:extLst>
            <a:ext uri="{FF2B5EF4-FFF2-40B4-BE49-F238E27FC236}">
              <a16:creationId xmlns:a16="http://schemas.microsoft.com/office/drawing/2014/main" id="{7322CD61-0D1A-43DB-8248-B546D76582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8" name="Line 1">
          <a:extLst>
            <a:ext uri="{FF2B5EF4-FFF2-40B4-BE49-F238E27FC236}">
              <a16:creationId xmlns:a16="http://schemas.microsoft.com/office/drawing/2014/main" id="{3E582922-562B-45B8-B97B-F2D93DEAE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9" name="Line 1">
          <a:extLst>
            <a:ext uri="{FF2B5EF4-FFF2-40B4-BE49-F238E27FC236}">
              <a16:creationId xmlns:a16="http://schemas.microsoft.com/office/drawing/2014/main" id="{FB8BF5A2-B300-4DEC-B956-3EEF04EABD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0" name="Line 1">
          <a:extLst>
            <a:ext uri="{FF2B5EF4-FFF2-40B4-BE49-F238E27FC236}">
              <a16:creationId xmlns:a16="http://schemas.microsoft.com/office/drawing/2014/main" id="{FF0B81B0-F819-4F5D-BEC5-D7847EDD7F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1" name="Line 1">
          <a:extLst>
            <a:ext uri="{FF2B5EF4-FFF2-40B4-BE49-F238E27FC236}">
              <a16:creationId xmlns:a16="http://schemas.microsoft.com/office/drawing/2014/main" id="{2D830102-92FE-4AF7-BA1E-17A13A2490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2" name="Line 1">
          <a:extLst>
            <a:ext uri="{FF2B5EF4-FFF2-40B4-BE49-F238E27FC236}">
              <a16:creationId xmlns:a16="http://schemas.microsoft.com/office/drawing/2014/main" id="{D96D451E-2E57-4196-8B1B-494686A2AF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3" name="Line 1">
          <a:extLst>
            <a:ext uri="{FF2B5EF4-FFF2-40B4-BE49-F238E27FC236}">
              <a16:creationId xmlns:a16="http://schemas.microsoft.com/office/drawing/2014/main" id="{70E6A86D-9D14-46A5-BBAB-E0B7045EE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4" name="Line 1">
          <a:extLst>
            <a:ext uri="{FF2B5EF4-FFF2-40B4-BE49-F238E27FC236}">
              <a16:creationId xmlns:a16="http://schemas.microsoft.com/office/drawing/2014/main" id="{1183015E-18C1-46E5-A0D1-4F627CCFEB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5" name="Line 1">
          <a:extLst>
            <a:ext uri="{FF2B5EF4-FFF2-40B4-BE49-F238E27FC236}">
              <a16:creationId xmlns:a16="http://schemas.microsoft.com/office/drawing/2014/main" id="{28ACEE08-F495-4521-B11F-555B514A3F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6" name="Line 1">
          <a:extLst>
            <a:ext uri="{FF2B5EF4-FFF2-40B4-BE49-F238E27FC236}">
              <a16:creationId xmlns:a16="http://schemas.microsoft.com/office/drawing/2014/main" id="{FC271823-A201-47FD-A79C-C04D8C7587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7" name="Line 1">
          <a:extLst>
            <a:ext uri="{FF2B5EF4-FFF2-40B4-BE49-F238E27FC236}">
              <a16:creationId xmlns:a16="http://schemas.microsoft.com/office/drawing/2014/main" id="{FC1AE399-2C5E-4DB6-9F90-2FA644D08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6" name="Line 1">
          <a:extLst>
            <a:ext uri="{FF2B5EF4-FFF2-40B4-BE49-F238E27FC236}">
              <a16:creationId xmlns:a16="http://schemas.microsoft.com/office/drawing/2014/main" id="{F18AB4E6-E896-40F9-9CBB-97A0BF9596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7" name="Line 1">
          <a:extLst>
            <a:ext uri="{FF2B5EF4-FFF2-40B4-BE49-F238E27FC236}">
              <a16:creationId xmlns:a16="http://schemas.microsoft.com/office/drawing/2014/main" id="{712C32BB-83A4-41E4-8162-43ED07CA3F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8" name="Line 1">
          <a:extLst>
            <a:ext uri="{FF2B5EF4-FFF2-40B4-BE49-F238E27FC236}">
              <a16:creationId xmlns:a16="http://schemas.microsoft.com/office/drawing/2014/main" id="{BC34C8EC-B4EF-4CA1-8682-B08FBD09B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9" name="Line 1">
          <a:extLst>
            <a:ext uri="{FF2B5EF4-FFF2-40B4-BE49-F238E27FC236}">
              <a16:creationId xmlns:a16="http://schemas.microsoft.com/office/drawing/2014/main" id="{2AC05A1A-5D4E-4A1C-AD4F-E0959E8C0F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0" name="Line 1">
          <a:extLst>
            <a:ext uri="{FF2B5EF4-FFF2-40B4-BE49-F238E27FC236}">
              <a16:creationId xmlns:a16="http://schemas.microsoft.com/office/drawing/2014/main" id="{887B8B7B-53D7-4C76-87A8-CB164E62D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1" name="Line 1">
          <a:extLst>
            <a:ext uri="{FF2B5EF4-FFF2-40B4-BE49-F238E27FC236}">
              <a16:creationId xmlns:a16="http://schemas.microsoft.com/office/drawing/2014/main" id="{A7123734-6FEF-44BF-B0E9-DDF6E1CEDA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2" name="Line 1">
          <a:extLst>
            <a:ext uri="{FF2B5EF4-FFF2-40B4-BE49-F238E27FC236}">
              <a16:creationId xmlns:a16="http://schemas.microsoft.com/office/drawing/2014/main" id="{16E63C7A-FDF5-485E-86A2-34C83E6E3A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3" name="Line 1">
          <a:extLst>
            <a:ext uri="{FF2B5EF4-FFF2-40B4-BE49-F238E27FC236}">
              <a16:creationId xmlns:a16="http://schemas.microsoft.com/office/drawing/2014/main" id="{7BE54C47-A683-4700-8566-FE0AABE8A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4" name="Line 1">
          <a:extLst>
            <a:ext uri="{FF2B5EF4-FFF2-40B4-BE49-F238E27FC236}">
              <a16:creationId xmlns:a16="http://schemas.microsoft.com/office/drawing/2014/main" id="{47E85A96-53A2-4B23-BA14-535477728E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5" name="Line 1">
          <a:extLst>
            <a:ext uri="{FF2B5EF4-FFF2-40B4-BE49-F238E27FC236}">
              <a16:creationId xmlns:a16="http://schemas.microsoft.com/office/drawing/2014/main" id="{C653A5E0-E00C-4840-B1FE-1BC8DC2C0D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6" name="Line 1">
          <a:extLst>
            <a:ext uri="{FF2B5EF4-FFF2-40B4-BE49-F238E27FC236}">
              <a16:creationId xmlns:a16="http://schemas.microsoft.com/office/drawing/2014/main" id="{C7FAD81A-D8C6-43CB-9EDA-AF75F5B8C9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7" name="Line 1">
          <a:extLst>
            <a:ext uri="{FF2B5EF4-FFF2-40B4-BE49-F238E27FC236}">
              <a16:creationId xmlns:a16="http://schemas.microsoft.com/office/drawing/2014/main" id="{7F3543FB-7DDB-4C5B-BBED-5E5FCF944D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8" name="Line 1">
          <a:extLst>
            <a:ext uri="{FF2B5EF4-FFF2-40B4-BE49-F238E27FC236}">
              <a16:creationId xmlns:a16="http://schemas.microsoft.com/office/drawing/2014/main" id="{EF84F3C3-2591-4813-B562-4FCF7D7010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9" name="Line 1">
          <a:extLst>
            <a:ext uri="{FF2B5EF4-FFF2-40B4-BE49-F238E27FC236}">
              <a16:creationId xmlns:a16="http://schemas.microsoft.com/office/drawing/2014/main" id="{7D7F8BB2-406B-4B8B-9387-C96EC57A78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0" name="Line 1">
          <a:extLst>
            <a:ext uri="{FF2B5EF4-FFF2-40B4-BE49-F238E27FC236}">
              <a16:creationId xmlns:a16="http://schemas.microsoft.com/office/drawing/2014/main" id="{0C976073-FCB6-4F65-8D7A-92B43424A2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1" name="Line 1">
          <a:extLst>
            <a:ext uri="{FF2B5EF4-FFF2-40B4-BE49-F238E27FC236}">
              <a16:creationId xmlns:a16="http://schemas.microsoft.com/office/drawing/2014/main" id="{0DE01E2F-79C1-45CE-8AA6-CB4A789B95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2" name="Line 1">
          <a:extLst>
            <a:ext uri="{FF2B5EF4-FFF2-40B4-BE49-F238E27FC236}">
              <a16:creationId xmlns:a16="http://schemas.microsoft.com/office/drawing/2014/main" id="{B4A5A3BF-8723-4309-8055-390563BCC5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3" name="Line 1">
          <a:extLst>
            <a:ext uri="{FF2B5EF4-FFF2-40B4-BE49-F238E27FC236}">
              <a16:creationId xmlns:a16="http://schemas.microsoft.com/office/drawing/2014/main" id="{EEE3BA43-E5A9-43AA-804E-293B5C026D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4" name="Line 1">
          <a:extLst>
            <a:ext uri="{FF2B5EF4-FFF2-40B4-BE49-F238E27FC236}">
              <a16:creationId xmlns:a16="http://schemas.microsoft.com/office/drawing/2014/main" id="{A8833273-5B71-421D-9CC7-41D43A2715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5" name="Line 1">
          <a:extLst>
            <a:ext uri="{FF2B5EF4-FFF2-40B4-BE49-F238E27FC236}">
              <a16:creationId xmlns:a16="http://schemas.microsoft.com/office/drawing/2014/main" id="{03845A81-A591-4442-979F-846B12B93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6" name="Line 1">
          <a:extLst>
            <a:ext uri="{FF2B5EF4-FFF2-40B4-BE49-F238E27FC236}">
              <a16:creationId xmlns:a16="http://schemas.microsoft.com/office/drawing/2014/main" id="{25F19A01-AA34-4DE4-A185-51C7F27756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7" name="Line 1">
          <a:extLst>
            <a:ext uri="{FF2B5EF4-FFF2-40B4-BE49-F238E27FC236}">
              <a16:creationId xmlns:a16="http://schemas.microsoft.com/office/drawing/2014/main" id="{2FD31F15-BE2C-4BA7-9B8E-2C5BBA2D0F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8" name="Line 1">
          <a:extLst>
            <a:ext uri="{FF2B5EF4-FFF2-40B4-BE49-F238E27FC236}">
              <a16:creationId xmlns:a16="http://schemas.microsoft.com/office/drawing/2014/main" id="{7D45AD81-3B0B-4BF5-9655-2443802DC1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9" name="Line 1">
          <a:extLst>
            <a:ext uri="{FF2B5EF4-FFF2-40B4-BE49-F238E27FC236}">
              <a16:creationId xmlns:a16="http://schemas.microsoft.com/office/drawing/2014/main" id="{0DCF1DD9-05C6-48F9-A007-BA5E501D72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0" name="Line 1">
          <a:extLst>
            <a:ext uri="{FF2B5EF4-FFF2-40B4-BE49-F238E27FC236}">
              <a16:creationId xmlns:a16="http://schemas.microsoft.com/office/drawing/2014/main" id="{8970A5D5-7BF1-40C9-AD15-AF72EBC50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1" name="Line 1">
          <a:extLst>
            <a:ext uri="{FF2B5EF4-FFF2-40B4-BE49-F238E27FC236}">
              <a16:creationId xmlns:a16="http://schemas.microsoft.com/office/drawing/2014/main" id="{FFF70BC5-416D-4875-A25F-BCFF266D63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2" name="Line 1">
          <a:extLst>
            <a:ext uri="{FF2B5EF4-FFF2-40B4-BE49-F238E27FC236}">
              <a16:creationId xmlns:a16="http://schemas.microsoft.com/office/drawing/2014/main" id="{0D840827-897A-463F-95E0-569D077AB9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3" name="Line 1">
          <a:extLst>
            <a:ext uri="{FF2B5EF4-FFF2-40B4-BE49-F238E27FC236}">
              <a16:creationId xmlns:a16="http://schemas.microsoft.com/office/drawing/2014/main" id="{2BD397BD-7898-4E2F-8005-36BCAC0849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4" name="Line 1">
          <a:extLst>
            <a:ext uri="{FF2B5EF4-FFF2-40B4-BE49-F238E27FC236}">
              <a16:creationId xmlns:a16="http://schemas.microsoft.com/office/drawing/2014/main" id="{38D8C464-DE39-48EA-ADA8-05B0046DC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5" name="Line 1">
          <a:extLst>
            <a:ext uri="{FF2B5EF4-FFF2-40B4-BE49-F238E27FC236}">
              <a16:creationId xmlns:a16="http://schemas.microsoft.com/office/drawing/2014/main" id="{CEF1872A-60AA-4569-B6FF-96609DB505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6" name="Line 1">
          <a:extLst>
            <a:ext uri="{FF2B5EF4-FFF2-40B4-BE49-F238E27FC236}">
              <a16:creationId xmlns:a16="http://schemas.microsoft.com/office/drawing/2014/main" id="{6FA77E06-7380-4FB9-8416-C41149939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7" name="Line 1">
          <a:extLst>
            <a:ext uri="{FF2B5EF4-FFF2-40B4-BE49-F238E27FC236}">
              <a16:creationId xmlns:a16="http://schemas.microsoft.com/office/drawing/2014/main" id="{49B1A9C5-D938-40F1-96C6-F95B6F0ABF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8" name="Line 1">
          <a:extLst>
            <a:ext uri="{FF2B5EF4-FFF2-40B4-BE49-F238E27FC236}">
              <a16:creationId xmlns:a16="http://schemas.microsoft.com/office/drawing/2014/main" id="{26BD23F3-2C4C-4CC8-B42A-A362FC64A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9" name="Line 1">
          <a:extLst>
            <a:ext uri="{FF2B5EF4-FFF2-40B4-BE49-F238E27FC236}">
              <a16:creationId xmlns:a16="http://schemas.microsoft.com/office/drawing/2014/main" id="{E8D56CF5-7DAD-4736-9F1D-AD9A4FDCBD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0" name="Line 1">
          <a:extLst>
            <a:ext uri="{FF2B5EF4-FFF2-40B4-BE49-F238E27FC236}">
              <a16:creationId xmlns:a16="http://schemas.microsoft.com/office/drawing/2014/main" id="{3F36F249-FD35-44E2-A2C8-774573DBB0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1" name="Line 1">
          <a:extLst>
            <a:ext uri="{FF2B5EF4-FFF2-40B4-BE49-F238E27FC236}">
              <a16:creationId xmlns:a16="http://schemas.microsoft.com/office/drawing/2014/main" id="{A923F04E-02AC-494B-B8EA-BB6EA98B9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2" name="Line 1">
          <a:extLst>
            <a:ext uri="{FF2B5EF4-FFF2-40B4-BE49-F238E27FC236}">
              <a16:creationId xmlns:a16="http://schemas.microsoft.com/office/drawing/2014/main" id="{586B7974-8E7B-4E35-A142-FD4F17191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3" name="Line 1">
          <a:extLst>
            <a:ext uri="{FF2B5EF4-FFF2-40B4-BE49-F238E27FC236}">
              <a16:creationId xmlns:a16="http://schemas.microsoft.com/office/drawing/2014/main" id="{D513BC16-1254-485B-87F7-673D5B56E3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4" name="Line 1">
          <a:extLst>
            <a:ext uri="{FF2B5EF4-FFF2-40B4-BE49-F238E27FC236}">
              <a16:creationId xmlns:a16="http://schemas.microsoft.com/office/drawing/2014/main" id="{13E2B220-34AA-43C0-9B50-B37E5676FF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5" name="Line 1">
          <a:extLst>
            <a:ext uri="{FF2B5EF4-FFF2-40B4-BE49-F238E27FC236}">
              <a16:creationId xmlns:a16="http://schemas.microsoft.com/office/drawing/2014/main" id="{1C19F9F8-E295-4E59-B219-E13BFE6BCB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6" name="Line 1">
          <a:extLst>
            <a:ext uri="{FF2B5EF4-FFF2-40B4-BE49-F238E27FC236}">
              <a16:creationId xmlns:a16="http://schemas.microsoft.com/office/drawing/2014/main" id="{8B04E44E-EB39-4D8D-9057-E80117FAFD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7" name="Line 1">
          <a:extLst>
            <a:ext uri="{FF2B5EF4-FFF2-40B4-BE49-F238E27FC236}">
              <a16:creationId xmlns:a16="http://schemas.microsoft.com/office/drawing/2014/main" id="{7AA1F329-EE85-48E7-AC25-6E2506FA46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7" name="Line 1">
          <a:extLst>
            <a:ext uri="{FF2B5EF4-FFF2-40B4-BE49-F238E27FC236}">
              <a16:creationId xmlns:a16="http://schemas.microsoft.com/office/drawing/2014/main" id="{0C939E97-C48C-4096-8E71-98762674AD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8" name="Line 1">
          <a:extLst>
            <a:ext uri="{FF2B5EF4-FFF2-40B4-BE49-F238E27FC236}">
              <a16:creationId xmlns:a16="http://schemas.microsoft.com/office/drawing/2014/main" id="{DDE16819-E3CD-4196-8B4D-9C0156280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9" name="Line 1">
          <a:extLst>
            <a:ext uri="{FF2B5EF4-FFF2-40B4-BE49-F238E27FC236}">
              <a16:creationId xmlns:a16="http://schemas.microsoft.com/office/drawing/2014/main" id="{0D97EA15-D23D-47B5-98AF-127E339735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0" name="Line 1">
          <a:extLst>
            <a:ext uri="{FF2B5EF4-FFF2-40B4-BE49-F238E27FC236}">
              <a16:creationId xmlns:a16="http://schemas.microsoft.com/office/drawing/2014/main" id="{7BEAABCF-7D60-400A-BCB0-8128EFF9C2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1" name="Line 1">
          <a:extLst>
            <a:ext uri="{FF2B5EF4-FFF2-40B4-BE49-F238E27FC236}">
              <a16:creationId xmlns:a16="http://schemas.microsoft.com/office/drawing/2014/main" id="{3D109D3B-92D1-4A34-B3E0-2F7BDB4D1F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2" name="Line 1">
          <a:extLst>
            <a:ext uri="{FF2B5EF4-FFF2-40B4-BE49-F238E27FC236}">
              <a16:creationId xmlns:a16="http://schemas.microsoft.com/office/drawing/2014/main" id="{8F3F2E1F-CBAE-4807-A40C-A0F1AAEC35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3" name="Line 1">
          <a:extLst>
            <a:ext uri="{FF2B5EF4-FFF2-40B4-BE49-F238E27FC236}">
              <a16:creationId xmlns:a16="http://schemas.microsoft.com/office/drawing/2014/main" id="{B5BC1916-9A4B-4DB8-8410-CB9095496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4" name="Line 1">
          <a:extLst>
            <a:ext uri="{FF2B5EF4-FFF2-40B4-BE49-F238E27FC236}">
              <a16:creationId xmlns:a16="http://schemas.microsoft.com/office/drawing/2014/main" id="{5F0B0773-2C4D-4F83-8F60-F6ED91BDF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5" name="Line 1">
          <a:extLst>
            <a:ext uri="{FF2B5EF4-FFF2-40B4-BE49-F238E27FC236}">
              <a16:creationId xmlns:a16="http://schemas.microsoft.com/office/drawing/2014/main" id="{92FFC694-C552-460F-81E0-4FF5355150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6" name="Line 1">
          <a:extLst>
            <a:ext uri="{FF2B5EF4-FFF2-40B4-BE49-F238E27FC236}">
              <a16:creationId xmlns:a16="http://schemas.microsoft.com/office/drawing/2014/main" id="{FFC279A9-AE00-492D-A717-65FA4037F1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7" name="Line 1">
          <a:extLst>
            <a:ext uri="{FF2B5EF4-FFF2-40B4-BE49-F238E27FC236}">
              <a16:creationId xmlns:a16="http://schemas.microsoft.com/office/drawing/2014/main" id="{746315FD-914A-436E-938A-686210B38E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8" name="Line 1">
          <a:extLst>
            <a:ext uri="{FF2B5EF4-FFF2-40B4-BE49-F238E27FC236}">
              <a16:creationId xmlns:a16="http://schemas.microsoft.com/office/drawing/2014/main" id="{62A4B4B1-7927-4D6D-9A22-D45FCE7E7F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9" name="Line 1">
          <a:extLst>
            <a:ext uri="{FF2B5EF4-FFF2-40B4-BE49-F238E27FC236}">
              <a16:creationId xmlns:a16="http://schemas.microsoft.com/office/drawing/2014/main" id="{E185FA66-5E57-4C5F-A8D4-D22B4259B7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0" name="Line 1">
          <a:extLst>
            <a:ext uri="{FF2B5EF4-FFF2-40B4-BE49-F238E27FC236}">
              <a16:creationId xmlns:a16="http://schemas.microsoft.com/office/drawing/2014/main" id="{3EC3C1E5-22A7-4253-9ED7-0AD7918C6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1" name="Line 1">
          <a:extLst>
            <a:ext uri="{FF2B5EF4-FFF2-40B4-BE49-F238E27FC236}">
              <a16:creationId xmlns:a16="http://schemas.microsoft.com/office/drawing/2014/main" id="{70BD962E-5F62-4B45-A25A-98093479DC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2" name="Line 1">
          <a:extLst>
            <a:ext uri="{FF2B5EF4-FFF2-40B4-BE49-F238E27FC236}">
              <a16:creationId xmlns:a16="http://schemas.microsoft.com/office/drawing/2014/main" id="{60A85F7C-BC47-4533-A78D-B5AA4D2AE4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3" name="Line 1">
          <a:extLst>
            <a:ext uri="{FF2B5EF4-FFF2-40B4-BE49-F238E27FC236}">
              <a16:creationId xmlns:a16="http://schemas.microsoft.com/office/drawing/2014/main" id="{1193FB0D-B426-44DE-8686-EA7D09FB33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4" name="Line 1">
          <a:extLst>
            <a:ext uri="{FF2B5EF4-FFF2-40B4-BE49-F238E27FC236}">
              <a16:creationId xmlns:a16="http://schemas.microsoft.com/office/drawing/2014/main" id="{2EDE34C5-8A86-45BA-903B-9E88A53285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5" name="Line 1">
          <a:extLst>
            <a:ext uri="{FF2B5EF4-FFF2-40B4-BE49-F238E27FC236}">
              <a16:creationId xmlns:a16="http://schemas.microsoft.com/office/drawing/2014/main" id="{85B4244A-FDF8-4403-9D59-EA8812E620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6" name="Line 1">
          <a:extLst>
            <a:ext uri="{FF2B5EF4-FFF2-40B4-BE49-F238E27FC236}">
              <a16:creationId xmlns:a16="http://schemas.microsoft.com/office/drawing/2014/main" id="{574CB155-F5FC-44FF-BDFA-BF754457DC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7" name="Line 1">
          <a:extLst>
            <a:ext uri="{FF2B5EF4-FFF2-40B4-BE49-F238E27FC236}">
              <a16:creationId xmlns:a16="http://schemas.microsoft.com/office/drawing/2014/main" id="{62238703-814C-4C68-BEF5-03E06755F9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8" name="Line 1">
          <a:extLst>
            <a:ext uri="{FF2B5EF4-FFF2-40B4-BE49-F238E27FC236}">
              <a16:creationId xmlns:a16="http://schemas.microsoft.com/office/drawing/2014/main" id="{221C6D10-EAD5-472D-BFB5-65E4E89D1E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9" name="Line 1">
          <a:extLst>
            <a:ext uri="{FF2B5EF4-FFF2-40B4-BE49-F238E27FC236}">
              <a16:creationId xmlns:a16="http://schemas.microsoft.com/office/drawing/2014/main" id="{8DB89D7C-A122-4742-A2BE-AFBFC3C30F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0" name="Line 1">
          <a:extLst>
            <a:ext uri="{FF2B5EF4-FFF2-40B4-BE49-F238E27FC236}">
              <a16:creationId xmlns:a16="http://schemas.microsoft.com/office/drawing/2014/main" id="{233CCF48-2704-434F-8394-F07EE1458C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1" name="Line 1">
          <a:extLst>
            <a:ext uri="{FF2B5EF4-FFF2-40B4-BE49-F238E27FC236}">
              <a16:creationId xmlns:a16="http://schemas.microsoft.com/office/drawing/2014/main" id="{A6CE3CDE-488F-4307-84E4-D02E5CCA7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2" name="Line 1">
          <a:extLst>
            <a:ext uri="{FF2B5EF4-FFF2-40B4-BE49-F238E27FC236}">
              <a16:creationId xmlns:a16="http://schemas.microsoft.com/office/drawing/2014/main" id="{E894A885-3CDC-49A9-88D6-953716BC1F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3" name="Line 1">
          <a:extLst>
            <a:ext uri="{FF2B5EF4-FFF2-40B4-BE49-F238E27FC236}">
              <a16:creationId xmlns:a16="http://schemas.microsoft.com/office/drawing/2014/main" id="{D4759277-9318-4C25-9185-A5B3FE6ECF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4" name="Line 1">
          <a:extLst>
            <a:ext uri="{FF2B5EF4-FFF2-40B4-BE49-F238E27FC236}">
              <a16:creationId xmlns:a16="http://schemas.microsoft.com/office/drawing/2014/main" id="{B848EA91-5572-43E0-AF96-F4A1BDB8DC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5" name="Line 1">
          <a:extLst>
            <a:ext uri="{FF2B5EF4-FFF2-40B4-BE49-F238E27FC236}">
              <a16:creationId xmlns:a16="http://schemas.microsoft.com/office/drawing/2014/main" id="{EA9473F2-00DE-4271-BC3A-9B1D84EC9B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6" name="Line 1">
          <a:extLst>
            <a:ext uri="{FF2B5EF4-FFF2-40B4-BE49-F238E27FC236}">
              <a16:creationId xmlns:a16="http://schemas.microsoft.com/office/drawing/2014/main" id="{3AC2C02E-3D2A-48A6-AC19-845DE0ACAF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7" name="Line 1">
          <a:extLst>
            <a:ext uri="{FF2B5EF4-FFF2-40B4-BE49-F238E27FC236}">
              <a16:creationId xmlns:a16="http://schemas.microsoft.com/office/drawing/2014/main" id="{8D3115A7-0116-42DD-A255-8F2B822E3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8" name="Line 1">
          <a:extLst>
            <a:ext uri="{FF2B5EF4-FFF2-40B4-BE49-F238E27FC236}">
              <a16:creationId xmlns:a16="http://schemas.microsoft.com/office/drawing/2014/main" id="{7B5065CD-550A-42DA-A484-5EEF9120AD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9" name="Line 1">
          <a:extLst>
            <a:ext uri="{FF2B5EF4-FFF2-40B4-BE49-F238E27FC236}">
              <a16:creationId xmlns:a16="http://schemas.microsoft.com/office/drawing/2014/main" id="{654187B3-8DAB-4389-8F14-11923059D9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0" name="Line 1">
          <a:extLst>
            <a:ext uri="{FF2B5EF4-FFF2-40B4-BE49-F238E27FC236}">
              <a16:creationId xmlns:a16="http://schemas.microsoft.com/office/drawing/2014/main" id="{A2005F03-79E7-4447-AFC8-046EC7BF93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1" name="Line 1">
          <a:extLst>
            <a:ext uri="{FF2B5EF4-FFF2-40B4-BE49-F238E27FC236}">
              <a16:creationId xmlns:a16="http://schemas.microsoft.com/office/drawing/2014/main" id="{0C63338E-25C0-4D42-9C15-A587858AB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2" name="Line 1">
          <a:extLst>
            <a:ext uri="{FF2B5EF4-FFF2-40B4-BE49-F238E27FC236}">
              <a16:creationId xmlns:a16="http://schemas.microsoft.com/office/drawing/2014/main" id="{8F4A6EF9-50CF-466D-86E4-6F6FA51AD8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3" name="Line 1">
          <a:extLst>
            <a:ext uri="{FF2B5EF4-FFF2-40B4-BE49-F238E27FC236}">
              <a16:creationId xmlns:a16="http://schemas.microsoft.com/office/drawing/2014/main" id="{AFE9A5C3-A4DE-4367-9207-C844B069DD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4" name="Line 1">
          <a:extLst>
            <a:ext uri="{FF2B5EF4-FFF2-40B4-BE49-F238E27FC236}">
              <a16:creationId xmlns:a16="http://schemas.microsoft.com/office/drawing/2014/main" id="{0B02B355-8048-4D60-8BBC-370B6EC1C1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5" name="Line 1">
          <a:extLst>
            <a:ext uri="{FF2B5EF4-FFF2-40B4-BE49-F238E27FC236}">
              <a16:creationId xmlns:a16="http://schemas.microsoft.com/office/drawing/2014/main" id="{50437D8B-E44C-45BF-8C3B-27861B179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6" name="Line 1">
          <a:extLst>
            <a:ext uri="{FF2B5EF4-FFF2-40B4-BE49-F238E27FC236}">
              <a16:creationId xmlns:a16="http://schemas.microsoft.com/office/drawing/2014/main" id="{EB8EE468-6248-479F-87D4-0DE9418AEF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7" name="Line 1">
          <a:extLst>
            <a:ext uri="{FF2B5EF4-FFF2-40B4-BE49-F238E27FC236}">
              <a16:creationId xmlns:a16="http://schemas.microsoft.com/office/drawing/2014/main" id="{885120B0-E608-4C11-9A78-9231083D3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8" name="Line 1">
          <a:extLst>
            <a:ext uri="{FF2B5EF4-FFF2-40B4-BE49-F238E27FC236}">
              <a16:creationId xmlns:a16="http://schemas.microsoft.com/office/drawing/2014/main" id="{07E9D21E-E164-4160-87CF-8354CD7DF1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064;&#49688;&#51064;&#44228;/&#9733;&#50641;&#49472;%20&#51088;&#46041;&#54868;/2026&#45380;%203&#50900;-&#51088;&#46041;&#54868;/&#9733;26&#45380;%203&#50900;%20&#44396;%20&#53945;&#48324;&#54924;&#44228;%20&#51669;&#49688;&#54788;&#54889;(&#51088;&#46041;&#54868;)_&#50756;&#49457;&#483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군구세외 특별회계"/>
      <sheetName val="1.주차관리과(군구)"/>
      <sheetName val="2.생활보장과(군구)"/>
      <sheetName val="3.자원순환과(군구)"/>
      <sheetName val="4.생태하천과(군구)"/>
      <sheetName val="5.도시계획과(군구)"/>
      <sheetName val="6.기업지원과(군구)"/>
      <sheetName val="세입총괄표(추경4회)"/>
      <sheetName val="시세외 특별회계(위임)"/>
      <sheetName val="1.도시계획과(시위임)"/>
      <sheetName val="2.주택과(시위임)"/>
      <sheetName val="3.교통정책과(시위임)"/>
      <sheetName val="4.주차관리과(여객자동차)"/>
      <sheetName val="4.생태하천과(부담금)-공기업 집계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8"/>
  <sheetViews>
    <sheetView showGridLines="0" tabSelected="1" zoomScaleNormal="100" workbookViewId="0">
      <pane ySplit="7" topLeftCell="A8" activePane="bottomLeft" state="frozen"/>
      <selection pane="bottomLeft" activeCell="E16" sqref="E1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3" t="str">
        <f>B4&amp;L3&amp;"  일반회계 세외수입 징수현황"</f>
        <v>2026년 4월  서구  일반회계 세외수입 징수현황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7" t="s">
        <v>117</v>
      </c>
      <c r="M3" s="137"/>
      <c r="O3" s="3">
        <f>COUNTIF(O7:P75,"err")</f>
        <v>0</v>
      </c>
    </row>
    <row r="4" spans="2:16" s="4" customFormat="1" ht="18.75" customHeight="1" thickBot="1" x14ac:dyDescent="0.2">
      <c r="B4" s="142" t="s">
        <v>118</v>
      </c>
      <c r="C4" s="142"/>
      <c r="D4" s="142"/>
      <c r="E4" s="1"/>
      <c r="F4" s="1"/>
      <c r="G4" s="1"/>
      <c r="H4" s="1"/>
      <c r="I4" s="1"/>
      <c r="J4" s="1"/>
      <c r="K4" s="1"/>
      <c r="L4" s="134" t="s">
        <v>13</v>
      </c>
      <c r="M4" s="13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38" t="s">
        <v>9</v>
      </c>
      <c r="M5" s="13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5" t="s">
        <v>18</v>
      </c>
      <c r="C7" s="136"/>
      <c r="D7" s="136"/>
      <c r="E7" s="26">
        <f t="shared" ref="E7:K7" si="0">E8+E40+E60+E76</f>
        <v>81626366000</v>
      </c>
      <c r="F7" s="26">
        <f t="shared" si="0"/>
        <v>65898696286</v>
      </c>
      <c r="G7" s="26">
        <f t="shared" si="0"/>
        <v>30690565970</v>
      </c>
      <c r="H7" s="26">
        <f t="shared" si="0"/>
        <v>19289380</v>
      </c>
      <c r="I7" s="26">
        <f t="shared" si="0"/>
        <v>35188840936</v>
      </c>
      <c r="J7" s="26">
        <f t="shared" si="0"/>
        <v>31135307063</v>
      </c>
      <c r="K7" s="26">
        <f t="shared" si="0"/>
        <v>4053533873</v>
      </c>
      <c r="L7" s="27">
        <f>IFERROR(G7/E7,0)*100</f>
        <v>37.598839044237245</v>
      </c>
      <c r="M7" s="28">
        <f>IFERROR(G7/F7,0)*100</f>
        <v>46.572341639056262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0" t="s">
        <v>19</v>
      </c>
      <c r="C8" s="141"/>
      <c r="D8" s="141"/>
      <c r="E8" s="29">
        <f t="shared" ref="E8:K8" si="1">E9+E12+E22+E28+E34+E36</f>
        <v>66629850000</v>
      </c>
      <c r="F8" s="29">
        <f t="shared" si="1"/>
        <v>18452322158</v>
      </c>
      <c r="G8" s="29">
        <f t="shared" si="1"/>
        <v>18082191669</v>
      </c>
      <c r="H8" s="29">
        <f t="shared" si="1"/>
        <v>0</v>
      </c>
      <c r="I8" s="29">
        <f t="shared" si="1"/>
        <v>370130489</v>
      </c>
      <c r="J8" s="29">
        <f t="shared" si="1"/>
        <v>51509876</v>
      </c>
      <c r="K8" s="29">
        <f t="shared" si="1"/>
        <v>318620613</v>
      </c>
      <c r="L8" s="29">
        <f t="shared" ref="L8:L75" si="2">IFERROR(G8/E8,0)*100</f>
        <v>27.138274615656492</v>
      </c>
      <c r="M8" s="30">
        <f t="shared" ref="M8:M75" si="3">IFERROR(G8/F8,0)*100</f>
        <v>97.994125152212732</v>
      </c>
      <c r="O8" s="9" t="str">
        <f t="shared" ref="O8:O69" si="4">IF(F8=G8+H8+I8,"","err")</f>
        <v/>
      </c>
      <c r="P8" s="9" t="str">
        <f t="shared" ref="P8:P69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1377056000</v>
      </c>
      <c r="F9" s="33">
        <f t="shared" ref="F9:K9" si="6">SUM(F10:F11)</f>
        <v>505681126</v>
      </c>
      <c r="G9" s="33">
        <f t="shared" si="6"/>
        <v>452533300</v>
      </c>
      <c r="H9" s="33">
        <f t="shared" si="6"/>
        <v>0</v>
      </c>
      <c r="I9" s="33">
        <f t="shared" si="6"/>
        <v>53147826</v>
      </c>
      <c r="J9" s="33">
        <f t="shared" si="6"/>
        <v>19675246</v>
      </c>
      <c r="K9" s="33">
        <f t="shared" si="6"/>
        <v>33472580</v>
      </c>
      <c r="L9" s="33">
        <f t="shared" si="2"/>
        <v>32.862374514907167</v>
      </c>
      <c r="M9" s="34">
        <f t="shared" si="3"/>
        <v>89.489853730471253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1038720000</v>
      </c>
      <c r="F10" s="36">
        <v>343089630</v>
      </c>
      <c r="G10" s="36">
        <v>343089630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33.030039856746768</v>
      </c>
      <c r="M10" s="38">
        <f t="shared" si="3"/>
        <v>100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338336000</v>
      </c>
      <c r="F11" s="36">
        <v>162591496</v>
      </c>
      <c r="G11" s="36">
        <v>109443670</v>
      </c>
      <c r="H11" s="36">
        <v>0</v>
      </c>
      <c r="I11" s="37">
        <v>53147826</v>
      </c>
      <c r="J11" s="37">
        <v>19675246</v>
      </c>
      <c r="K11" s="37">
        <v>33472580</v>
      </c>
      <c r="L11" s="37">
        <f t="shared" si="2"/>
        <v>32.347627801948356</v>
      </c>
      <c r="M11" s="38">
        <f t="shared" si="3"/>
        <v>67.312050563825309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10703654000</v>
      </c>
      <c r="F12" s="33">
        <f t="shared" ref="F12:K12" si="7">SUM(F13:F21)</f>
        <v>2638687757</v>
      </c>
      <c r="G12" s="33">
        <f t="shared" si="7"/>
        <v>2353983397</v>
      </c>
      <c r="H12" s="33">
        <f t="shared" si="7"/>
        <v>0</v>
      </c>
      <c r="I12" s="33">
        <f t="shared" si="7"/>
        <v>284704360</v>
      </c>
      <c r="J12" s="33">
        <f t="shared" si="7"/>
        <v>22107650</v>
      </c>
      <c r="K12" s="33">
        <f t="shared" si="7"/>
        <v>262596710</v>
      </c>
      <c r="L12" s="33">
        <f t="shared" si="2"/>
        <v>21.992334552294011</v>
      </c>
      <c r="M12" s="34">
        <f t="shared" si="3"/>
        <v>89.210380832490443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3750000000</v>
      </c>
      <c r="F13" s="36">
        <v>525753840</v>
      </c>
      <c r="G13" s="36">
        <v>272413540</v>
      </c>
      <c r="H13" s="36">
        <v>0</v>
      </c>
      <c r="I13" s="37">
        <v>253340300</v>
      </c>
      <c r="J13" s="37">
        <v>0</v>
      </c>
      <c r="K13" s="37">
        <v>253340300</v>
      </c>
      <c r="L13" s="37">
        <f t="shared" si="2"/>
        <v>7.264361066666666</v>
      </c>
      <c r="M13" s="38">
        <f t="shared" si="3"/>
        <v>51.813894502415806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5696690</v>
      </c>
      <c r="G17" s="36">
        <v>5696690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100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6166001000</v>
      </c>
      <c r="F19" s="36">
        <v>1208348247</v>
      </c>
      <c r="G19" s="36">
        <v>1198084727</v>
      </c>
      <c r="H19" s="36">
        <v>0</v>
      </c>
      <c r="I19" s="37">
        <v>10263520</v>
      </c>
      <c r="J19" s="37">
        <v>10263520</v>
      </c>
      <c r="K19" s="37">
        <v>0</v>
      </c>
      <c r="L19" s="37">
        <f t="shared" si="2"/>
        <v>19.430498421910734</v>
      </c>
      <c r="M19" s="38">
        <f t="shared" si="3"/>
        <v>99.150615724772933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232670000</v>
      </c>
      <c r="F20" s="36">
        <v>100629450</v>
      </c>
      <c r="G20" s="36">
        <v>100629450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554983000</v>
      </c>
      <c r="F21" s="36">
        <v>798259530</v>
      </c>
      <c r="G21" s="36">
        <v>777158990</v>
      </c>
      <c r="H21" s="36">
        <v>0</v>
      </c>
      <c r="I21" s="37">
        <v>21100540</v>
      </c>
      <c r="J21" s="37">
        <v>11844130</v>
      </c>
      <c r="K21" s="37">
        <v>9256410</v>
      </c>
      <c r="L21" s="37">
        <f t="shared" si="2"/>
        <v>140.03293614398999</v>
      </c>
      <c r="M21" s="38">
        <f t="shared" si="3"/>
        <v>97.356681729812848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18706811000</v>
      </c>
      <c r="F22" s="33">
        <f t="shared" ref="F22:K22" si="8">SUM(F23:F27)</f>
        <v>6408782379</v>
      </c>
      <c r="G22" s="33">
        <f t="shared" si="8"/>
        <v>6384142779</v>
      </c>
      <c r="H22" s="33">
        <f t="shared" si="8"/>
        <v>0</v>
      </c>
      <c r="I22" s="33">
        <f t="shared" si="8"/>
        <v>24639600</v>
      </c>
      <c r="J22" s="33">
        <f t="shared" si="8"/>
        <v>4001500</v>
      </c>
      <c r="K22" s="33">
        <f t="shared" si="8"/>
        <v>20638100</v>
      </c>
      <c r="L22" s="33">
        <f t="shared" si="2"/>
        <v>34.127370929229997</v>
      </c>
      <c r="M22" s="34">
        <f t="shared" si="3"/>
        <v>99.61553383243691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1788759000</v>
      </c>
      <c r="F23" s="36">
        <v>555556012</v>
      </c>
      <c r="G23" s="36">
        <v>531862012</v>
      </c>
      <c r="H23" s="36">
        <v>0</v>
      </c>
      <c r="I23" s="37">
        <v>23694000</v>
      </c>
      <c r="J23" s="37">
        <v>3830500</v>
      </c>
      <c r="K23" s="37">
        <v>19863500</v>
      </c>
      <c r="L23" s="37">
        <f t="shared" si="2"/>
        <v>29.733575736027046</v>
      </c>
      <c r="M23" s="38">
        <f t="shared" si="3"/>
        <v>95.735083504055396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16374472000</v>
      </c>
      <c r="F24" s="36">
        <v>5595455332</v>
      </c>
      <c r="G24" s="36">
        <v>5595455332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34.171821430333758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13780000</v>
      </c>
      <c r="F25" s="36">
        <v>1325600</v>
      </c>
      <c r="G25" s="36">
        <v>1325600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9.6197387518142232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100000000</v>
      </c>
      <c r="F26" s="36">
        <v>31830580</v>
      </c>
      <c r="G26" s="36">
        <v>31364780</v>
      </c>
      <c r="H26" s="36">
        <v>0</v>
      </c>
      <c r="I26" s="37">
        <v>465800</v>
      </c>
      <c r="J26" s="37">
        <v>0</v>
      </c>
      <c r="K26" s="37">
        <v>465800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429800000</v>
      </c>
      <c r="F27" s="36">
        <v>224614855</v>
      </c>
      <c r="G27" s="36">
        <v>224135055</v>
      </c>
      <c r="H27" s="36">
        <v>0</v>
      </c>
      <c r="I27" s="37">
        <v>479800</v>
      </c>
      <c r="J27" s="37">
        <v>171000</v>
      </c>
      <c r="K27" s="37">
        <v>308800</v>
      </c>
      <c r="L27" s="37">
        <f t="shared" si="2"/>
        <v>52.148686598417868</v>
      </c>
      <c r="M27" s="38">
        <f t="shared" si="3"/>
        <v>99.786389907292644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3152000000</v>
      </c>
      <c r="F28" s="33">
        <f t="shared" ref="F28:K28" si="9">SUM(F29:F33)</f>
        <v>149008403</v>
      </c>
      <c r="G28" s="33">
        <f t="shared" si="9"/>
        <v>149008403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4.7274239530456859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3152000000</v>
      </c>
      <c r="F29" s="36">
        <v>1197643</v>
      </c>
      <c r="G29" s="36">
        <v>1197643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3.7996288071065989E-2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147810760</v>
      </c>
      <c r="G33" s="36">
        <v>147810760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26599745000</v>
      </c>
      <c r="F34" s="33">
        <f t="shared" ref="F34:K34" si="10">F35</f>
        <v>6244837900</v>
      </c>
      <c r="G34" s="33">
        <f t="shared" si="10"/>
        <v>6244837900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23.477059272560695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26599745000</v>
      </c>
      <c r="F35" s="36">
        <v>6244837900</v>
      </c>
      <c r="G35" s="36">
        <v>6244837900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23.477059272560695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6090584000</v>
      </c>
      <c r="F36" s="33">
        <f t="shared" ref="F36:K36" si="11">SUM(F37:F39)</f>
        <v>2505324593</v>
      </c>
      <c r="G36" s="33">
        <f t="shared" si="11"/>
        <v>2497685890</v>
      </c>
      <c r="H36" s="33">
        <f t="shared" si="11"/>
        <v>0</v>
      </c>
      <c r="I36" s="33">
        <f t="shared" si="11"/>
        <v>7638703</v>
      </c>
      <c r="J36" s="33">
        <f t="shared" si="11"/>
        <v>5725480</v>
      </c>
      <c r="K36" s="33">
        <f t="shared" si="11"/>
        <v>1913223</v>
      </c>
      <c r="L36" s="39">
        <f t="shared" si="2"/>
        <v>41.008972046030394</v>
      </c>
      <c r="M36" s="40">
        <f t="shared" si="3"/>
        <v>99.695101264668736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6090584000</v>
      </c>
      <c r="F37" s="36">
        <v>2427343314</v>
      </c>
      <c r="G37" s="36">
        <v>2427343314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39.854032289842813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77981279</v>
      </c>
      <c r="G39" s="36">
        <v>70342576</v>
      </c>
      <c r="H39" s="36">
        <v>0</v>
      </c>
      <c r="I39" s="37">
        <v>7638703</v>
      </c>
      <c r="J39" s="37">
        <v>5725480</v>
      </c>
      <c r="K39" s="37">
        <v>1913223</v>
      </c>
      <c r="L39" s="41">
        <f t="shared" si="2"/>
        <v>0</v>
      </c>
      <c r="M39" s="42">
        <f t="shared" si="3"/>
        <v>90.204439965648675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43" t="s">
        <v>50</v>
      </c>
      <c r="C40" s="144"/>
      <c r="D40" s="144"/>
      <c r="E40" s="43">
        <f>E41+E46+E48+E52</f>
        <v>6398876000</v>
      </c>
      <c r="F40" s="43">
        <f t="shared" ref="F40:K40" si="12">F41+F46+F48+F52</f>
        <v>10244242128</v>
      </c>
      <c r="G40" s="43">
        <f t="shared" si="12"/>
        <v>9849348566</v>
      </c>
      <c r="H40" s="43">
        <f t="shared" si="12"/>
        <v>0</v>
      </c>
      <c r="I40" s="43">
        <f t="shared" si="12"/>
        <v>394893562</v>
      </c>
      <c r="J40" s="43">
        <f t="shared" si="12"/>
        <v>166543352</v>
      </c>
      <c r="K40" s="43">
        <f t="shared" si="12"/>
        <v>228350210</v>
      </c>
      <c r="L40" s="44">
        <f t="shared" si="2"/>
        <v>153.9231040889056</v>
      </c>
      <c r="M40" s="45">
        <f t="shared" si="3"/>
        <v>96.145214481794994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2000000</v>
      </c>
      <c r="F41" s="33">
        <f t="shared" ref="F41:K41" si="13">SUM(F42:F45)</f>
        <v>979000</v>
      </c>
      <c r="G41" s="33">
        <f t="shared" si="13"/>
        <v>979000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48.949999999999996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2000000</v>
      </c>
      <c r="F45" s="47">
        <v>979000</v>
      </c>
      <c r="G45" s="47">
        <v>979000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48.949999999999996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165000000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165000000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583838177</v>
      </c>
      <c r="G48" s="33">
        <f t="shared" si="15"/>
        <v>566888569</v>
      </c>
      <c r="H48" s="33">
        <f t="shared" si="15"/>
        <v>0</v>
      </c>
      <c r="I48" s="33">
        <f t="shared" si="15"/>
        <v>16949608</v>
      </c>
      <c r="J48" s="33">
        <f t="shared" si="15"/>
        <v>-250662</v>
      </c>
      <c r="K48" s="33">
        <f t="shared" si="15"/>
        <v>17200270</v>
      </c>
      <c r="L48" s="39">
        <f t="shared" si="2"/>
        <v>0</v>
      </c>
      <c r="M48" s="40">
        <f t="shared" si="3"/>
        <v>97.09686542132377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169498460</v>
      </c>
      <c r="G49" s="47">
        <v>169498460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290369043</v>
      </c>
      <c r="G50" s="47">
        <v>273419435</v>
      </c>
      <c r="H50" s="47">
        <v>0</v>
      </c>
      <c r="I50" s="37">
        <v>16949608</v>
      </c>
      <c r="J50" s="37">
        <v>-250662</v>
      </c>
      <c r="K50" s="37">
        <v>17200270</v>
      </c>
      <c r="L50" s="41">
        <f>IFERROR(G50/E50,0)*100</f>
        <v>0</v>
      </c>
      <c r="M50" s="42">
        <f>IFERROR(G50/F50,0)*100</f>
        <v>94.162735867128916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123970674</v>
      </c>
      <c r="G51" s="47">
        <v>123970674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6231876000</v>
      </c>
      <c r="F52" s="33">
        <f t="shared" ref="F52:K52" si="16">SUM(F53:F59)</f>
        <v>9659424951</v>
      </c>
      <c r="G52" s="33">
        <f t="shared" si="16"/>
        <v>9281480997</v>
      </c>
      <c r="H52" s="33">
        <f t="shared" si="16"/>
        <v>0</v>
      </c>
      <c r="I52" s="33">
        <f t="shared" si="16"/>
        <v>377943954</v>
      </c>
      <c r="J52" s="33">
        <f t="shared" si="16"/>
        <v>166794014</v>
      </c>
      <c r="K52" s="33">
        <f t="shared" si="16"/>
        <v>211149940</v>
      </c>
      <c r="L52" s="39">
        <f t="shared" si="2"/>
        <v>148.93558531973358</v>
      </c>
      <c r="M52" s="40">
        <f t="shared" si="3"/>
        <v>96.08730378964357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337120300</v>
      </c>
      <c r="G56" s="47">
        <v>30405180</v>
      </c>
      <c r="H56" s="47">
        <v>0</v>
      </c>
      <c r="I56" s="37">
        <v>306715120</v>
      </c>
      <c r="J56" s="37">
        <v>108784530</v>
      </c>
      <c r="K56" s="37">
        <v>197930590</v>
      </c>
      <c r="L56" s="41">
        <f t="shared" si="2"/>
        <v>0</v>
      </c>
      <c r="M56" s="42">
        <f t="shared" si="3"/>
        <v>9.0190890314229062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6231876000</v>
      </c>
      <c r="F59" s="47">
        <v>9322304651</v>
      </c>
      <c r="G59" s="47">
        <v>9251075817</v>
      </c>
      <c r="H59" s="47">
        <v>0</v>
      </c>
      <c r="I59" s="37">
        <v>71228834</v>
      </c>
      <c r="J59" s="37">
        <v>58009484</v>
      </c>
      <c r="K59" s="37">
        <v>13219350</v>
      </c>
      <c r="L59" s="41">
        <f t="shared" si="2"/>
        <v>148.44768761445189</v>
      </c>
      <c r="M59" s="42">
        <f t="shared" si="3"/>
        <v>99.235931063544896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43" t="s">
        <v>71</v>
      </c>
      <c r="C60" s="144"/>
      <c r="D60" s="144"/>
      <c r="E60" s="43">
        <f>E61+E63+E65+E67+E70+E72+E74</f>
        <v>5028170000</v>
      </c>
      <c r="F60" s="43">
        <f t="shared" ref="F60:K60" si="17">F61+F63+F65+F67+F70+F72+F74</f>
        <v>3350689132</v>
      </c>
      <c r="G60" s="43">
        <f t="shared" si="17"/>
        <v>1496347050</v>
      </c>
      <c r="H60" s="43">
        <f t="shared" si="17"/>
        <v>0</v>
      </c>
      <c r="I60" s="43">
        <f t="shared" si="17"/>
        <v>1854342082</v>
      </c>
      <c r="J60" s="43">
        <f t="shared" si="17"/>
        <v>851268062</v>
      </c>
      <c r="K60" s="43">
        <f t="shared" si="17"/>
        <v>1003074020</v>
      </c>
      <c r="L60" s="44">
        <f t="shared" si="2"/>
        <v>29.759277232074492</v>
      </c>
      <c r="M60" s="45">
        <f t="shared" si="3"/>
        <v>44.657889498296797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172900000</v>
      </c>
      <c r="F61" s="50">
        <f t="shared" ref="F61:K61" si="18">F62</f>
        <v>18114000</v>
      </c>
      <c r="G61" s="50">
        <f t="shared" si="18"/>
        <v>10344000</v>
      </c>
      <c r="H61" s="50">
        <f t="shared" si="18"/>
        <v>0</v>
      </c>
      <c r="I61" s="50">
        <f t="shared" si="18"/>
        <v>7770000</v>
      </c>
      <c r="J61" s="50">
        <f t="shared" si="18"/>
        <v>0</v>
      </c>
      <c r="K61" s="50">
        <f t="shared" si="18"/>
        <v>7770000</v>
      </c>
      <c r="L61" s="39">
        <f t="shared" si="2"/>
        <v>5.9826489300173504</v>
      </c>
      <c r="M61" s="40">
        <f t="shared" si="3"/>
        <v>57.105001656177542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>
        <v>172900000</v>
      </c>
      <c r="F62" s="47">
        <v>18114000</v>
      </c>
      <c r="G62" s="47">
        <v>10344000</v>
      </c>
      <c r="H62" s="47">
        <v>0</v>
      </c>
      <c r="I62" s="37">
        <v>7770000</v>
      </c>
      <c r="J62" s="37">
        <v>0</v>
      </c>
      <c r="K62" s="37">
        <v>7770000</v>
      </c>
      <c r="L62" s="41">
        <f t="shared" si="2"/>
        <v>5.9826489300173504</v>
      </c>
      <c r="M62" s="42">
        <f t="shared" si="3"/>
        <v>57.105001656177542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440000000</v>
      </c>
      <c r="F63" s="51">
        <f t="shared" ref="F63:K63" si="19">F64</f>
        <v>339720850</v>
      </c>
      <c r="G63" s="51">
        <f t="shared" si="19"/>
        <v>181535400</v>
      </c>
      <c r="H63" s="51">
        <f t="shared" si="19"/>
        <v>0</v>
      </c>
      <c r="I63" s="51">
        <f t="shared" si="19"/>
        <v>158185450</v>
      </c>
      <c r="J63" s="51">
        <f t="shared" si="19"/>
        <v>147953450</v>
      </c>
      <c r="K63" s="51">
        <f t="shared" si="19"/>
        <v>10232000</v>
      </c>
      <c r="L63" s="53">
        <f t="shared" si="2"/>
        <v>41.258045454545453</v>
      </c>
      <c r="M63" s="54">
        <f t="shared" si="3"/>
        <v>53.436637757146791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440000000</v>
      </c>
      <c r="F64" s="47">
        <v>339720850</v>
      </c>
      <c r="G64" s="47">
        <v>181535400</v>
      </c>
      <c r="H64" s="47">
        <v>0</v>
      </c>
      <c r="I64" s="37">
        <v>158185450</v>
      </c>
      <c r="J64" s="37">
        <v>147953450</v>
      </c>
      <c r="K64" s="37">
        <v>10232000</v>
      </c>
      <c r="L64" s="41">
        <f>IFERROR(G64/E64,0)*100</f>
        <v>41.258045454545453</v>
      </c>
      <c r="M64" s="42">
        <f>IFERROR(G64/F64,0)*100</f>
        <v>53.436637757146791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9660410</v>
      </c>
      <c r="G65" s="51">
        <f t="shared" si="20"/>
        <v>7756540</v>
      </c>
      <c r="H65" s="51">
        <f t="shared" si="20"/>
        <v>0</v>
      </c>
      <c r="I65" s="51">
        <f t="shared" si="20"/>
        <v>1903870</v>
      </c>
      <c r="J65" s="51">
        <f t="shared" si="20"/>
        <v>1846870</v>
      </c>
      <c r="K65" s="51">
        <f t="shared" si="20"/>
        <v>57000</v>
      </c>
      <c r="L65" s="53">
        <f t="shared" si="2"/>
        <v>0</v>
      </c>
      <c r="M65" s="54">
        <f t="shared" si="3"/>
        <v>80.292037294483364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9660410</v>
      </c>
      <c r="G66" s="47">
        <v>7756540</v>
      </c>
      <c r="H66" s="47">
        <v>0</v>
      </c>
      <c r="I66" s="37">
        <v>1903870</v>
      </c>
      <c r="J66" s="37">
        <v>1846870</v>
      </c>
      <c r="K66" s="37">
        <v>57000</v>
      </c>
      <c r="L66" s="41">
        <f t="shared" si="2"/>
        <v>0</v>
      </c>
      <c r="M66" s="42">
        <f t="shared" si="3"/>
        <v>80.292037294483364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3249663000</v>
      </c>
      <c r="F67" s="52">
        <f t="shared" ref="F67:K67" si="21">SUM(F68:F69)</f>
        <v>1698782600</v>
      </c>
      <c r="G67" s="52">
        <f t="shared" si="21"/>
        <v>793121590</v>
      </c>
      <c r="H67" s="52">
        <f t="shared" si="21"/>
        <v>0</v>
      </c>
      <c r="I67" s="52">
        <f t="shared" si="21"/>
        <v>905661010</v>
      </c>
      <c r="J67" s="52">
        <f t="shared" si="21"/>
        <v>699498480</v>
      </c>
      <c r="K67" s="52">
        <f t="shared" si="21"/>
        <v>206162530</v>
      </c>
      <c r="L67" s="53">
        <f t="shared" si="2"/>
        <v>24.406271973432322</v>
      </c>
      <c r="M67" s="54">
        <f t="shared" si="3"/>
        <v>46.687645022971161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2741663000</v>
      </c>
      <c r="F68" s="55">
        <v>1101773640</v>
      </c>
      <c r="G68" s="55">
        <v>343526950</v>
      </c>
      <c r="H68" s="55">
        <v>0</v>
      </c>
      <c r="I68" s="37">
        <v>758246690</v>
      </c>
      <c r="J68" s="37">
        <v>604831890</v>
      </c>
      <c r="K68" s="37">
        <v>153414800</v>
      </c>
      <c r="L68" s="56">
        <f t="shared" si="2"/>
        <v>12.529875115942405</v>
      </c>
      <c r="M68" s="57">
        <f t="shared" si="3"/>
        <v>31.179448983731362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508000000</v>
      </c>
      <c r="F69" s="55">
        <v>597008960</v>
      </c>
      <c r="G69" s="55">
        <v>449594640</v>
      </c>
      <c r="H69" s="55">
        <v>0</v>
      </c>
      <c r="I69" s="37">
        <v>147414320</v>
      </c>
      <c r="J69" s="37">
        <v>94666590</v>
      </c>
      <c r="K69" s="37">
        <v>52747730</v>
      </c>
      <c r="L69" s="56">
        <f t="shared" si="2"/>
        <v>88.502881889763785</v>
      </c>
      <c r="M69" s="57">
        <f t="shared" si="3"/>
        <v>75.30785467608392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 t="shared" ref="E70:K70" si="22">E71</f>
        <v>0</v>
      </c>
      <c r="F70" s="51">
        <f t="shared" si="22"/>
        <v>7708980</v>
      </c>
      <c r="G70" s="51">
        <f t="shared" si="22"/>
        <v>7708980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100</v>
      </c>
      <c r="O70" s="9" t="str">
        <f t="shared" ref="O70:O76" si="23">IF(F70=G70+H70+I70,"","err")</f>
        <v/>
      </c>
      <c r="P70" s="9" t="str">
        <f t="shared" ref="P70:P76" si="24">IF(I70=J70+K70,"","err")</f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>
        <v>0</v>
      </c>
      <c r="F71" s="47">
        <v>7708980</v>
      </c>
      <c r="G71" s="47">
        <v>7708980</v>
      </c>
      <c r="H71" s="47">
        <v>0</v>
      </c>
      <c r="I71" s="37">
        <v>0</v>
      </c>
      <c r="J71" s="37">
        <v>0</v>
      </c>
      <c r="K71" s="37">
        <v>0</v>
      </c>
      <c r="L71" s="41">
        <f>IFERROR(G71/E71,0)*100</f>
        <v>0</v>
      </c>
      <c r="M71" s="42">
        <f>IFERROR(G71/F71,0)*100</f>
        <v>100</v>
      </c>
      <c r="O71" s="9" t="str">
        <f t="shared" si="23"/>
        <v/>
      </c>
      <c r="P71" s="9" t="str">
        <f t="shared" si="24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1160183000</v>
      </c>
      <c r="F72" s="51">
        <f>F73</f>
        <v>1264582292</v>
      </c>
      <c r="G72" s="51">
        <f t="shared" ref="F72:K74" si="25">G73</f>
        <v>486660540</v>
      </c>
      <c r="H72" s="51">
        <f t="shared" si="25"/>
        <v>0</v>
      </c>
      <c r="I72" s="51">
        <f t="shared" si="25"/>
        <v>777921752</v>
      </c>
      <c r="J72" s="51">
        <f t="shared" si="25"/>
        <v>569262</v>
      </c>
      <c r="K72" s="51">
        <f t="shared" si="25"/>
        <v>777352490</v>
      </c>
      <c r="L72" s="53">
        <f>IFERROR(G72/E72,0)*100</f>
        <v>41.946877346073855</v>
      </c>
      <c r="M72" s="54">
        <f>IFERROR(G72/F72,0)*100</f>
        <v>38.483896467530165</v>
      </c>
      <c r="O72" s="9" t="str">
        <f t="shared" si="23"/>
        <v/>
      </c>
      <c r="P72" s="9" t="str">
        <f t="shared" si="24"/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1160183000</v>
      </c>
      <c r="F73" s="64">
        <v>1264582292</v>
      </c>
      <c r="G73" s="64">
        <v>486660540</v>
      </c>
      <c r="H73" s="64">
        <v>0</v>
      </c>
      <c r="I73" s="37">
        <v>777921752</v>
      </c>
      <c r="J73" s="37">
        <v>569262</v>
      </c>
      <c r="K73" s="37">
        <v>777352490</v>
      </c>
      <c r="L73" s="65">
        <f>IFERROR(G73/E73,0)*100</f>
        <v>41.946877346073855</v>
      </c>
      <c r="M73" s="66">
        <f>IFERROR(G73/F73,0)*100</f>
        <v>38.483896467530165</v>
      </c>
      <c r="O73" s="9" t="str">
        <f t="shared" si="23"/>
        <v/>
      </c>
      <c r="P73" s="9" t="str">
        <f t="shared" si="24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5424000</v>
      </c>
      <c r="F74" s="51">
        <f t="shared" si="25"/>
        <v>12120000</v>
      </c>
      <c r="G74" s="51">
        <f t="shared" si="25"/>
        <v>9220000</v>
      </c>
      <c r="H74" s="51">
        <f t="shared" si="25"/>
        <v>0</v>
      </c>
      <c r="I74" s="51">
        <f t="shared" si="25"/>
        <v>2900000</v>
      </c>
      <c r="J74" s="51">
        <f t="shared" si="25"/>
        <v>1400000</v>
      </c>
      <c r="K74" s="51">
        <f t="shared" si="25"/>
        <v>1500000</v>
      </c>
      <c r="L74" s="53">
        <f t="shared" si="2"/>
        <v>169.98525073746313</v>
      </c>
      <c r="M74" s="54">
        <f t="shared" si="3"/>
        <v>76.072607260726073</v>
      </c>
      <c r="O74" s="9" t="str">
        <f t="shared" si="23"/>
        <v/>
      </c>
      <c r="P74" s="9" t="str">
        <f t="shared" si="24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>
        <v>5424000</v>
      </c>
      <c r="F75" s="47">
        <v>12120000</v>
      </c>
      <c r="G75" s="47">
        <v>9220000</v>
      </c>
      <c r="H75" s="47">
        <v>0</v>
      </c>
      <c r="I75" s="37">
        <v>2900000</v>
      </c>
      <c r="J75" s="37">
        <v>1400000</v>
      </c>
      <c r="K75" s="37">
        <v>1500000</v>
      </c>
      <c r="L75" s="41">
        <f t="shared" si="2"/>
        <v>169.98525073746313</v>
      </c>
      <c r="M75" s="42">
        <f t="shared" si="3"/>
        <v>76.072607260726073</v>
      </c>
      <c r="O75" s="9" t="str">
        <f t="shared" si="23"/>
        <v/>
      </c>
      <c r="P75" s="9" t="str">
        <f t="shared" si="24"/>
        <v/>
      </c>
    </row>
    <row r="76" spans="2:16" s="10" customFormat="1" ht="20.100000000000001" customHeight="1" x14ac:dyDescent="0.15">
      <c r="B76" s="143" t="s">
        <v>101</v>
      </c>
      <c r="C76" s="144"/>
      <c r="D76" s="144"/>
      <c r="E76" s="43">
        <f>E77</f>
        <v>3569470000</v>
      </c>
      <c r="F76" s="43">
        <f t="shared" ref="F76:K76" si="26">F77</f>
        <v>33851442868</v>
      </c>
      <c r="G76" s="43">
        <f t="shared" si="26"/>
        <v>1262678685</v>
      </c>
      <c r="H76" s="43">
        <f t="shared" si="26"/>
        <v>19289380</v>
      </c>
      <c r="I76" s="43">
        <f t="shared" si="26"/>
        <v>32569474803</v>
      </c>
      <c r="J76" s="43">
        <f t="shared" si="26"/>
        <v>30065985773</v>
      </c>
      <c r="K76" s="43">
        <f t="shared" si="26"/>
        <v>2503489030</v>
      </c>
      <c r="L76" s="44">
        <f>IFERROR(G76/E76,0)*100</f>
        <v>35.374402502332281</v>
      </c>
      <c r="M76" s="45">
        <f>IFERROR(G76/F76,0)*100</f>
        <v>3.7300586858990838</v>
      </c>
      <c r="O76" s="9" t="str">
        <f t="shared" si="23"/>
        <v/>
      </c>
      <c r="P76" s="9" t="str">
        <f t="shared" si="24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3569470000</v>
      </c>
      <c r="F77" s="118">
        <f t="shared" ref="F77:K77" si="27">F78</f>
        <v>33851442868</v>
      </c>
      <c r="G77" s="118">
        <f t="shared" si="27"/>
        <v>1262678685</v>
      </c>
      <c r="H77" s="118">
        <f t="shared" si="27"/>
        <v>19289380</v>
      </c>
      <c r="I77" s="118">
        <f t="shared" si="27"/>
        <v>32569474803</v>
      </c>
      <c r="J77" s="118">
        <f t="shared" si="27"/>
        <v>30065985773</v>
      </c>
      <c r="K77" s="50">
        <f t="shared" si="27"/>
        <v>2503489030</v>
      </c>
      <c r="L77" s="119">
        <f>IFERROR(G77/E77,0)*100</f>
        <v>35.374402502332281</v>
      </c>
      <c r="M77" s="120">
        <f>IFERROR(G77/F77,0)*100</f>
        <v>3.7300586858990838</v>
      </c>
      <c r="O77" s="9" t="str">
        <f>IF(F77=G77+H77+I77,"","err")</f>
        <v/>
      </c>
      <c r="P77" s="9" t="str">
        <f>IF(I77=J77+K77,"","err")</f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3569470000</v>
      </c>
      <c r="F78" s="68">
        <v>33851442868</v>
      </c>
      <c r="G78" s="68">
        <v>1262678685</v>
      </c>
      <c r="H78" s="68">
        <v>19289380</v>
      </c>
      <c r="I78" s="69">
        <v>32569474803</v>
      </c>
      <c r="J78" s="69">
        <v>30065985773</v>
      </c>
      <c r="K78" s="69">
        <v>2503489030</v>
      </c>
      <c r="L78" s="70">
        <f>IFERROR(G78/E78,0)*100</f>
        <v>35.374402502332281</v>
      </c>
      <c r="M78" s="71">
        <f>IFERROR(G78/F78,0)*100</f>
        <v>3.7300586858990838</v>
      </c>
      <c r="O78" s="9" t="str">
        <f>IF(F78=G78+H78+I78,"","err")</f>
        <v/>
      </c>
      <c r="P78" s="9" t="str">
        <f>IF(I78=J78+K78,"","err")</f>
        <v/>
      </c>
    </row>
  </sheetData>
  <sheetProtection selectLockedCells="1"/>
  <mergeCells count="13">
    <mergeCell ref="B60:D60"/>
    <mergeCell ref="B23:B27"/>
    <mergeCell ref="B29:B33"/>
    <mergeCell ref="B37:B39"/>
    <mergeCell ref="B40:D40"/>
    <mergeCell ref="B76:D76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8"/>
  <sheetViews>
    <sheetView showGridLines="0" zoomScaleNormal="100" workbookViewId="0">
      <pane ySplit="7" topLeftCell="A8" activePane="bottomLeft" state="frozen"/>
      <selection pane="bottomLeft" activeCell="I7" sqref="I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6" t="str">
        <f>B4&amp;L3&amp;"  일반회계 지난년도 세외수입 징수현황"</f>
        <v>2026년 4월  서구  일반회계 지난년도 세외수입 징수현황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7" t="s">
        <v>117</v>
      </c>
      <c r="M3" s="137"/>
      <c r="O3" s="3">
        <f>COUNTIF(O7:P75,"err")</f>
        <v>0</v>
      </c>
    </row>
    <row r="4" spans="2:16" s="4" customFormat="1" ht="18.75" customHeight="1" thickBot="1" x14ac:dyDescent="0.2">
      <c r="B4" s="142" t="s">
        <v>118</v>
      </c>
      <c r="C4" s="142"/>
      <c r="D4" s="142"/>
      <c r="E4" s="1"/>
      <c r="F4" s="1"/>
      <c r="G4" s="1"/>
      <c r="H4" s="1"/>
      <c r="I4" s="1"/>
      <c r="J4" s="1"/>
      <c r="K4" s="1"/>
      <c r="L4" s="134" t="s">
        <v>13</v>
      </c>
      <c r="M4" s="13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38" t="s">
        <v>9</v>
      </c>
      <c r="M5" s="13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5" t="s">
        <v>18</v>
      </c>
      <c r="C7" s="136"/>
      <c r="D7" s="136"/>
      <c r="E7" s="26">
        <v>3569470000</v>
      </c>
      <c r="F7" s="26">
        <f t="shared" ref="F7:K7" si="0">F8+F40+F60</f>
        <v>33851442868</v>
      </c>
      <c r="G7" s="26">
        <f t="shared" si="0"/>
        <v>1262678685</v>
      </c>
      <c r="H7" s="26">
        <f t="shared" si="0"/>
        <v>19289380</v>
      </c>
      <c r="I7" s="26">
        <f t="shared" si="0"/>
        <v>32569474803</v>
      </c>
      <c r="J7" s="26">
        <f t="shared" si="0"/>
        <v>30065985773</v>
      </c>
      <c r="K7" s="26">
        <f t="shared" si="0"/>
        <v>2503489030</v>
      </c>
      <c r="L7" s="27">
        <f>IFERROR(G7/E7,0)*100</f>
        <v>35.374402502332281</v>
      </c>
      <c r="M7" s="28">
        <f>IFERROR(G7/F7,0)*100</f>
        <v>3.7300586858990838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0" t="s">
        <v>19</v>
      </c>
      <c r="C8" s="141"/>
      <c r="D8" s="141"/>
      <c r="E8" s="29">
        <f t="shared" ref="E8:K8" si="1">E9+E12+E22+E28+E34+E36</f>
        <v>0</v>
      </c>
      <c r="F8" s="29">
        <f t="shared" si="1"/>
        <v>640198065</v>
      </c>
      <c r="G8" s="29">
        <f t="shared" si="1"/>
        <v>356412516</v>
      </c>
      <c r="H8" s="29">
        <f t="shared" si="1"/>
        <v>0</v>
      </c>
      <c r="I8" s="29">
        <f t="shared" si="1"/>
        <v>283785549</v>
      </c>
      <c r="J8" s="29">
        <f t="shared" si="1"/>
        <v>283785549</v>
      </c>
      <c r="K8" s="29">
        <f t="shared" si="1"/>
        <v>0</v>
      </c>
      <c r="L8" s="29">
        <f t="shared" ref="L8:L75" si="2">IFERROR(G8/E8,0)*100</f>
        <v>0</v>
      </c>
      <c r="M8" s="30">
        <f t="shared" ref="M8:M75" si="3">IFERROR(G8/F8,0)*100</f>
        <v>55.672226375754505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8358950</v>
      </c>
      <c r="G9" s="33">
        <f t="shared" si="6"/>
        <v>-10937780</v>
      </c>
      <c r="H9" s="33">
        <f t="shared" si="6"/>
        <v>0</v>
      </c>
      <c r="I9" s="33">
        <f t="shared" si="6"/>
        <v>19296730</v>
      </c>
      <c r="J9" s="33">
        <f t="shared" si="6"/>
        <v>19296730</v>
      </c>
      <c r="K9" s="33">
        <f t="shared" si="6"/>
        <v>0</v>
      </c>
      <c r="L9" s="33">
        <f t="shared" si="2"/>
        <v>0</v>
      </c>
      <c r="M9" s="34">
        <f t="shared" si="3"/>
        <v>-130.85112364591248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1077720</v>
      </c>
      <c r="G10" s="36">
        <v>0</v>
      </c>
      <c r="H10" s="36">
        <v>0</v>
      </c>
      <c r="I10" s="37">
        <v>1077720</v>
      </c>
      <c r="J10" s="37">
        <v>1077720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7281230</v>
      </c>
      <c r="G11" s="36">
        <v>-10937780</v>
      </c>
      <c r="H11" s="36">
        <v>0</v>
      </c>
      <c r="I11" s="37">
        <v>18219010</v>
      </c>
      <c r="J11" s="37">
        <v>18219010</v>
      </c>
      <c r="K11" s="37">
        <v>0</v>
      </c>
      <c r="L11" s="37">
        <f t="shared" si="2"/>
        <v>0</v>
      </c>
      <c r="M11" s="38">
        <f t="shared" si="3"/>
        <v>-150.21885038654185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525938486</v>
      </c>
      <c r="G12" s="33">
        <f t="shared" si="7"/>
        <v>347550370</v>
      </c>
      <c r="H12" s="33">
        <f t="shared" si="7"/>
        <v>0</v>
      </c>
      <c r="I12" s="33">
        <f t="shared" si="7"/>
        <v>178388116</v>
      </c>
      <c r="J12" s="33">
        <f t="shared" si="7"/>
        <v>178388116</v>
      </c>
      <c r="K12" s="33">
        <f t="shared" si="7"/>
        <v>0</v>
      </c>
      <c r="L12" s="33">
        <f t="shared" si="2"/>
        <v>0</v>
      </c>
      <c r="M12" s="34">
        <f t="shared" si="3"/>
        <v>66.081942898546515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513571310</v>
      </c>
      <c r="G13" s="36">
        <v>334792000</v>
      </c>
      <c r="H13" s="36">
        <v>0</v>
      </c>
      <c r="I13" s="37">
        <v>178779310</v>
      </c>
      <c r="J13" s="37">
        <v>178779310</v>
      </c>
      <c r="K13" s="37">
        <v>0</v>
      </c>
      <c r="L13" s="37">
        <f t="shared" si="2"/>
        <v>0</v>
      </c>
      <c r="M13" s="38">
        <f t="shared" si="3"/>
        <v>65.18899975156323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13508933</v>
      </c>
      <c r="G17" s="36">
        <v>5894180</v>
      </c>
      <c r="H17" s="36">
        <v>0</v>
      </c>
      <c r="I17" s="37">
        <v>7614753</v>
      </c>
      <c r="J17" s="37">
        <v>7614753</v>
      </c>
      <c r="K17" s="37">
        <v>0</v>
      </c>
      <c r="L17" s="37">
        <f t="shared" si="2"/>
        <v>0</v>
      </c>
      <c r="M17" s="38">
        <f t="shared" si="3"/>
        <v>43.631721320995517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211341</v>
      </c>
      <c r="G19" s="36">
        <v>0</v>
      </c>
      <c r="H19" s="36">
        <v>0</v>
      </c>
      <c r="I19" s="37">
        <v>211341</v>
      </c>
      <c r="J19" s="37">
        <v>211341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100</v>
      </c>
      <c r="G20" s="36">
        <v>0</v>
      </c>
      <c r="H20" s="36">
        <v>0</v>
      </c>
      <c r="I20" s="37">
        <v>100</v>
      </c>
      <c r="J20" s="37">
        <v>100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1794902</v>
      </c>
      <c r="G21" s="36">
        <v>6864190</v>
      </c>
      <c r="H21" s="36">
        <v>0</v>
      </c>
      <c r="I21" s="37">
        <v>-5069288</v>
      </c>
      <c r="J21" s="37">
        <v>-5069288</v>
      </c>
      <c r="K21" s="37">
        <v>0</v>
      </c>
      <c r="L21" s="37">
        <f t="shared" si="2"/>
        <v>0</v>
      </c>
      <c r="M21" s="38">
        <f t="shared" si="3"/>
        <v>382.42700715693672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8">SUM(F23:F27)</f>
        <v>115644520</v>
      </c>
      <c r="G22" s="33">
        <f t="shared" si="8"/>
        <v>19654490</v>
      </c>
      <c r="H22" s="33">
        <f t="shared" si="8"/>
        <v>0</v>
      </c>
      <c r="I22" s="33">
        <f t="shared" si="8"/>
        <v>95990030</v>
      </c>
      <c r="J22" s="33">
        <f t="shared" si="8"/>
        <v>95990030</v>
      </c>
      <c r="K22" s="33">
        <f t="shared" si="8"/>
        <v>0</v>
      </c>
      <c r="L22" s="33">
        <f t="shared" si="2"/>
        <v>0</v>
      </c>
      <c r="M22" s="34">
        <f t="shared" si="3"/>
        <v>16.995608611631578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/>
      <c r="F23" s="36">
        <v>16877580</v>
      </c>
      <c r="G23" s="36">
        <v>16180070</v>
      </c>
      <c r="H23" s="36">
        <v>0</v>
      </c>
      <c r="I23" s="37">
        <v>697510</v>
      </c>
      <c r="J23" s="37">
        <v>697510</v>
      </c>
      <c r="K23" s="37">
        <v>0</v>
      </c>
      <c r="L23" s="37">
        <f t="shared" si="2"/>
        <v>0</v>
      </c>
      <c r="M23" s="38">
        <f t="shared" si="3"/>
        <v>95.86723926060489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/>
      <c r="F24" s="36">
        <v>2414440</v>
      </c>
      <c r="G24" s="36">
        <v>2414440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/>
      <c r="F26" s="36">
        <v>966500</v>
      </c>
      <c r="G26" s="36">
        <v>966500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/>
      <c r="F27" s="36">
        <v>82570480</v>
      </c>
      <c r="G27" s="36">
        <v>93480</v>
      </c>
      <c r="H27" s="36">
        <v>0</v>
      </c>
      <c r="I27" s="37">
        <v>82477000</v>
      </c>
      <c r="J27" s="37">
        <v>82477000</v>
      </c>
      <c r="K27" s="37">
        <v>0</v>
      </c>
      <c r="L27" s="37">
        <f t="shared" si="2"/>
        <v>0</v>
      </c>
      <c r="M27" s="38">
        <f t="shared" si="3"/>
        <v>0.11321237323556796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-10348840</v>
      </c>
      <c r="G34" s="33">
        <f t="shared" si="10"/>
        <v>-177970</v>
      </c>
      <c r="H34" s="33">
        <f t="shared" si="10"/>
        <v>0</v>
      </c>
      <c r="I34" s="33">
        <f t="shared" si="10"/>
        <v>-10170870</v>
      </c>
      <c r="J34" s="33">
        <f t="shared" si="10"/>
        <v>-10170870</v>
      </c>
      <c r="K34" s="33">
        <f t="shared" si="10"/>
        <v>0</v>
      </c>
      <c r="L34" s="33">
        <f t="shared" si="2"/>
        <v>0</v>
      </c>
      <c r="M34" s="34">
        <f t="shared" si="3"/>
        <v>1.7197096486176229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-10348840</v>
      </c>
      <c r="G35" s="36">
        <v>-177970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1.7197096486176229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1">SUM(F37:F39)</f>
        <v>604949</v>
      </c>
      <c r="G36" s="33">
        <f t="shared" si="11"/>
        <v>323406</v>
      </c>
      <c r="H36" s="33">
        <f t="shared" si="11"/>
        <v>0</v>
      </c>
      <c r="I36" s="33">
        <f t="shared" si="11"/>
        <v>281543</v>
      </c>
      <c r="J36" s="33">
        <f t="shared" si="11"/>
        <v>281543</v>
      </c>
      <c r="K36" s="33">
        <f t="shared" si="11"/>
        <v>0</v>
      </c>
      <c r="L36" s="39">
        <f t="shared" si="2"/>
        <v>0</v>
      </c>
      <c r="M36" s="40">
        <f t="shared" si="3"/>
        <v>53.460043739224297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/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/>
      <c r="F39" s="36">
        <v>604949</v>
      </c>
      <c r="G39" s="36">
        <v>323406</v>
      </c>
      <c r="H39" s="36">
        <v>0</v>
      </c>
      <c r="I39" s="37">
        <v>281543</v>
      </c>
      <c r="J39" s="37">
        <v>281543</v>
      </c>
      <c r="K39" s="37">
        <v>0</v>
      </c>
      <c r="L39" s="41">
        <f t="shared" si="2"/>
        <v>0</v>
      </c>
      <c r="M39" s="42">
        <f t="shared" si="3"/>
        <v>53.460043739224297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43" t="s">
        <v>50</v>
      </c>
      <c r="C40" s="144"/>
      <c r="D40" s="144"/>
      <c r="E40" s="43">
        <f>E41+E46+E48+E52</f>
        <v>0</v>
      </c>
      <c r="F40" s="43">
        <f t="shared" ref="F40:K40" si="12">F41+F46+F48+F52</f>
        <v>2941667548</v>
      </c>
      <c r="G40" s="43">
        <f t="shared" si="12"/>
        <v>-225289960</v>
      </c>
      <c r="H40" s="43">
        <f t="shared" si="12"/>
        <v>5445600</v>
      </c>
      <c r="I40" s="43">
        <f t="shared" si="12"/>
        <v>3161511908</v>
      </c>
      <c r="J40" s="43">
        <f t="shared" si="12"/>
        <v>3148846908</v>
      </c>
      <c r="K40" s="43">
        <f t="shared" si="12"/>
        <v>12665000</v>
      </c>
      <c r="L40" s="44">
        <f t="shared" si="2"/>
        <v>0</v>
      </c>
      <c r="M40" s="45">
        <f t="shared" si="3"/>
        <v>-7.6585799150951512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13500000</v>
      </c>
      <c r="G41" s="33">
        <f t="shared" si="13"/>
        <v>0</v>
      </c>
      <c r="H41" s="33">
        <f t="shared" si="13"/>
        <v>0</v>
      </c>
      <c r="I41" s="33">
        <f t="shared" si="13"/>
        <v>13500000</v>
      </c>
      <c r="J41" s="33">
        <f t="shared" si="13"/>
        <v>13500000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13500000</v>
      </c>
      <c r="G44" s="47">
        <v>0</v>
      </c>
      <c r="H44" s="47">
        <v>0</v>
      </c>
      <c r="I44" s="37">
        <v>13500000</v>
      </c>
      <c r="J44" s="37">
        <v>13500000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-509800786</v>
      </c>
      <c r="G48" s="33">
        <f t="shared" si="15"/>
        <v>-517912000</v>
      </c>
      <c r="H48" s="33">
        <f t="shared" si="15"/>
        <v>0</v>
      </c>
      <c r="I48" s="33">
        <f t="shared" si="15"/>
        <v>8111214</v>
      </c>
      <c r="J48" s="33">
        <f t="shared" si="15"/>
        <v>8111214</v>
      </c>
      <c r="K48" s="33">
        <f t="shared" si="15"/>
        <v>0</v>
      </c>
      <c r="L48" s="39">
        <f t="shared" si="2"/>
        <v>0</v>
      </c>
      <c r="M48" s="40">
        <f t="shared" si="3"/>
        <v>101.59105560892566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-509800786</v>
      </c>
      <c r="G50" s="47">
        <v>-517912000</v>
      </c>
      <c r="H50" s="47">
        <v>0</v>
      </c>
      <c r="I50" s="37">
        <v>8111214</v>
      </c>
      <c r="J50" s="37">
        <v>8111214</v>
      </c>
      <c r="K50" s="37">
        <v>0</v>
      </c>
      <c r="L50" s="41">
        <f>IFERROR(G50/E50,0)*100</f>
        <v>0</v>
      </c>
      <c r="M50" s="42">
        <f>IFERROR(G50/F50,0)*100</f>
        <v>101.59105560892566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6">SUM(F53:F59)</f>
        <v>3437968334</v>
      </c>
      <c r="G52" s="33">
        <f t="shared" si="16"/>
        <v>292622040</v>
      </c>
      <c r="H52" s="33">
        <f t="shared" si="16"/>
        <v>5445600</v>
      </c>
      <c r="I52" s="33">
        <f t="shared" si="16"/>
        <v>3139900694</v>
      </c>
      <c r="J52" s="33">
        <f t="shared" si="16"/>
        <v>3127235694</v>
      </c>
      <c r="K52" s="33">
        <f t="shared" si="16"/>
        <v>12665000</v>
      </c>
      <c r="L52" s="39">
        <f t="shared" si="2"/>
        <v>0</v>
      </c>
      <c r="M52" s="40">
        <f t="shared" si="3"/>
        <v>8.5114815371071426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120000</v>
      </c>
      <c r="G53" s="47">
        <v>0</v>
      </c>
      <c r="H53" s="47">
        <v>0</v>
      </c>
      <c r="I53" s="37">
        <v>120000</v>
      </c>
      <c r="J53" s="37">
        <v>120000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2201921640</v>
      </c>
      <c r="G56" s="47">
        <v>250300890</v>
      </c>
      <c r="H56" s="47">
        <v>0</v>
      </c>
      <c r="I56" s="37">
        <v>1951620750</v>
      </c>
      <c r="J56" s="37">
        <v>1938955750</v>
      </c>
      <c r="K56" s="37">
        <v>12665000</v>
      </c>
      <c r="L56" s="41">
        <f t="shared" si="2"/>
        <v>0</v>
      </c>
      <c r="M56" s="42">
        <f t="shared" si="3"/>
        <v>11.367384081842257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1235926694</v>
      </c>
      <c r="G59" s="47">
        <v>42321150</v>
      </c>
      <c r="H59" s="47">
        <v>5445600</v>
      </c>
      <c r="I59" s="37">
        <v>1188159944</v>
      </c>
      <c r="J59" s="37">
        <v>1188159944</v>
      </c>
      <c r="K59" s="37">
        <v>0</v>
      </c>
      <c r="L59" s="41">
        <f t="shared" si="2"/>
        <v>0</v>
      </c>
      <c r="M59" s="42">
        <f t="shared" si="3"/>
        <v>3.4242443508546794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43" t="s">
        <v>71</v>
      </c>
      <c r="C60" s="144"/>
      <c r="D60" s="144"/>
      <c r="E60" s="43">
        <f>E61+E63+E65+E67+E70+E72+E74</f>
        <v>0</v>
      </c>
      <c r="F60" s="43">
        <f t="shared" ref="F60:K60" si="17">F61+F63+F65+F67+F70+F72+F74</f>
        <v>30269577255</v>
      </c>
      <c r="G60" s="43">
        <f t="shared" si="17"/>
        <v>1131556129</v>
      </c>
      <c r="H60" s="43">
        <f t="shared" si="17"/>
        <v>13843780</v>
      </c>
      <c r="I60" s="43">
        <f t="shared" si="17"/>
        <v>29124177346</v>
      </c>
      <c r="J60" s="43">
        <f t="shared" si="17"/>
        <v>26633353316</v>
      </c>
      <c r="K60" s="43">
        <f t="shared" si="17"/>
        <v>2490824030</v>
      </c>
      <c r="L60" s="44">
        <f t="shared" si="2"/>
        <v>0</v>
      </c>
      <c r="M60" s="45">
        <f t="shared" si="3"/>
        <v>3.7382620823126524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6766467920</v>
      </c>
      <c r="G61" s="50">
        <f t="shared" si="18"/>
        <v>4010000</v>
      </c>
      <c r="H61" s="50">
        <f t="shared" si="18"/>
        <v>500000</v>
      </c>
      <c r="I61" s="50">
        <f t="shared" si="18"/>
        <v>6761957920</v>
      </c>
      <c r="J61" s="50">
        <f t="shared" si="18"/>
        <v>6761957920</v>
      </c>
      <c r="K61" s="50">
        <f t="shared" si="18"/>
        <v>0</v>
      </c>
      <c r="L61" s="39">
        <f t="shared" si="2"/>
        <v>0</v>
      </c>
      <c r="M61" s="40">
        <f t="shared" si="3"/>
        <v>5.9262824377655517E-2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>
        <v>6766467920</v>
      </c>
      <c r="G62" s="47">
        <v>4010000</v>
      </c>
      <c r="H62" s="47">
        <v>500000</v>
      </c>
      <c r="I62" s="37">
        <v>6761957920</v>
      </c>
      <c r="J62" s="37">
        <v>6761957920</v>
      </c>
      <c r="K62" s="37">
        <v>0</v>
      </c>
      <c r="L62" s="41">
        <f t="shared" si="2"/>
        <v>0</v>
      </c>
      <c r="M62" s="42">
        <f t="shared" si="3"/>
        <v>5.9262824377655517E-2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2984382272</v>
      </c>
      <c r="G63" s="51">
        <f t="shared" si="19"/>
        <v>150202390</v>
      </c>
      <c r="H63" s="51">
        <f t="shared" si="19"/>
        <v>7637000</v>
      </c>
      <c r="I63" s="51">
        <f t="shared" si="19"/>
        <v>2826542882</v>
      </c>
      <c r="J63" s="51">
        <f t="shared" si="19"/>
        <v>2826542882</v>
      </c>
      <c r="K63" s="51">
        <f t="shared" si="19"/>
        <v>0</v>
      </c>
      <c r="L63" s="53">
        <f t="shared" si="2"/>
        <v>0</v>
      </c>
      <c r="M63" s="54">
        <f t="shared" si="3"/>
        <v>5.0329474011833293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2984382272</v>
      </c>
      <c r="G64" s="47">
        <v>150202390</v>
      </c>
      <c r="H64" s="47">
        <v>7637000</v>
      </c>
      <c r="I64" s="37">
        <v>2826542882</v>
      </c>
      <c r="J64" s="37">
        <v>2826542882</v>
      </c>
      <c r="K64" s="37">
        <v>0</v>
      </c>
      <c r="L64" s="41">
        <f>IFERROR(G64/E64,0)*100</f>
        <v>0</v>
      </c>
      <c r="M64" s="42">
        <f>IFERROR(G64/F64,0)*100</f>
        <v>5.0329474011833293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184099350</v>
      </c>
      <c r="G65" s="51">
        <f t="shared" si="20"/>
        <v>4414860</v>
      </c>
      <c r="H65" s="51">
        <f t="shared" si="20"/>
        <v>0</v>
      </c>
      <c r="I65" s="51">
        <f t="shared" si="20"/>
        <v>179684490</v>
      </c>
      <c r="J65" s="51">
        <f t="shared" si="20"/>
        <v>179684490</v>
      </c>
      <c r="K65" s="51">
        <f t="shared" si="20"/>
        <v>0</v>
      </c>
      <c r="L65" s="53">
        <f t="shared" si="2"/>
        <v>0</v>
      </c>
      <c r="M65" s="54">
        <f t="shared" si="3"/>
        <v>2.398085598889947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184099350</v>
      </c>
      <c r="G66" s="47">
        <v>4414860</v>
      </c>
      <c r="H66" s="47">
        <v>0</v>
      </c>
      <c r="I66" s="37">
        <v>179684490</v>
      </c>
      <c r="J66" s="37">
        <v>179684490</v>
      </c>
      <c r="K66" s="37">
        <v>0</v>
      </c>
      <c r="L66" s="41">
        <f t="shared" si="2"/>
        <v>0</v>
      </c>
      <c r="M66" s="42">
        <f t="shared" si="3"/>
        <v>2.398085598889947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0</v>
      </c>
      <c r="F67" s="52">
        <f t="shared" ref="F67:K67" si="21">SUM(F68:F69)</f>
        <v>16230032154</v>
      </c>
      <c r="G67" s="52">
        <f t="shared" si="21"/>
        <v>396459559</v>
      </c>
      <c r="H67" s="52">
        <f t="shared" si="21"/>
        <v>5706780</v>
      </c>
      <c r="I67" s="52">
        <f t="shared" si="21"/>
        <v>15827865815</v>
      </c>
      <c r="J67" s="52">
        <f t="shared" si="21"/>
        <v>15827865815</v>
      </c>
      <c r="K67" s="52">
        <f t="shared" si="21"/>
        <v>0</v>
      </c>
      <c r="L67" s="53">
        <f t="shared" si="2"/>
        <v>0</v>
      </c>
      <c r="M67" s="54">
        <f t="shared" si="3"/>
        <v>2.4427527637540134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/>
      <c r="F68" s="55">
        <v>13262148912</v>
      </c>
      <c r="G68" s="55">
        <v>317283026</v>
      </c>
      <c r="H68" s="55">
        <v>2372880</v>
      </c>
      <c r="I68" s="37">
        <v>12942493006</v>
      </c>
      <c r="J68" s="37">
        <v>12942493006</v>
      </c>
      <c r="K68" s="37">
        <v>0</v>
      </c>
      <c r="L68" s="56">
        <f t="shared" si="2"/>
        <v>0</v>
      </c>
      <c r="M68" s="57">
        <f t="shared" si="3"/>
        <v>2.3923952905770238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/>
      <c r="F69" s="55">
        <v>2967883242</v>
      </c>
      <c r="G69" s="55">
        <v>79176533</v>
      </c>
      <c r="H69" s="55">
        <v>3333900</v>
      </c>
      <c r="I69" s="37">
        <v>2885372809</v>
      </c>
      <c r="J69" s="37">
        <v>2885372809</v>
      </c>
      <c r="K69" s="37">
        <v>0</v>
      </c>
      <c r="L69" s="56">
        <f t="shared" si="2"/>
        <v>0</v>
      </c>
      <c r="M69" s="57">
        <f t="shared" si="3"/>
        <v>2.6677778923218169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69896270</v>
      </c>
      <c r="G70" s="51">
        <f t="shared" si="22"/>
        <v>2143880</v>
      </c>
      <c r="H70" s="51">
        <f t="shared" si="22"/>
        <v>0</v>
      </c>
      <c r="I70" s="51">
        <f t="shared" si="22"/>
        <v>67752390</v>
      </c>
      <c r="J70" s="51">
        <f t="shared" si="22"/>
        <v>67752390</v>
      </c>
      <c r="K70" s="51">
        <f t="shared" si="22"/>
        <v>0</v>
      </c>
      <c r="L70" s="53">
        <f t="shared" si="2"/>
        <v>0</v>
      </c>
      <c r="M70" s="54">
        <f t="shared" si="3"/>
        <v>3.0672309123219308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>
        <v>69896270</v>
      </c>
      <c r="G71" s="47">
        <v>2143880</v>
      </c>
      <c r="H71" s="47">
        <v>0</v>
      </c>
      <c r="I71" s="37">
        <v>67752390</v>
      </c>
      <c r="J71" s="37">
        <v>67752390</v>
      </c>
      <c r="K71" s="37">
        <v>0</v>
      </c>
      <c r="L71" s="41">
        <f>IFERROR(G71/E71,0)*100</f>
        <v>0</v>
      </c>
      <c r="M71" s="42">
        <f>IFERROR(G71/F71,0)*100</f>
        <v>3.0672309123219308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0</v>
      </c>
      <c r="F72" s="51">
        <f t="shared" ref="F72:K74" si="23">F73</f>
        <v>4028499289</v>
      </c>
      <c r="G72" s="51">
        <f t="shared" si="23"/>
        <v>573325440</v>
      </c>
      <c r="H72" s="51">
        <f t="shared" si="23"/>
        <v>0</v>
      </c>
      <c r="I72" s="51">
        <f t="shared" si="23"/>
        <v>3455173849</v>
      </c>
      <c r="J72" s="51">
        <f t="shared" si="23"/>
        <v>964349819</v>
      </c>
      <c r="K72" s="51">
        <f t="shared" si="23"/>
        <v>2490824030</v>
      </c>
      <c r="L72" s="53">
        <f>IFERROR(G72/E72,0)*100</f>
        <v>0</v>
      </c>
      <c r="M72" s="54">
        <f>IFERROR(G72/F72,0)*100</f>
        <v>14.231737400711255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/>
      <c r="F73" s="64">
        <v>4028499289</v>
      </c>
      <c r="G73" s="64">
        <v>573325440</v>
      </c>
      <c r="H73" s="64">
        <v>0</v>
      </c>
      <c r="I73" s="37">
        <v>3455173849</v>
      </c>
      <c r="J73" s="37">
        <v>964349819</v>
      </c>
      <c r="K73" s="37">
        <v>2490824030</v>
      </c>
      <c r="L73" s="65">
        <f>IFERROR(G73/E73,0)*100</f>
        <v>0</v>
      </c>
      <c r="M73" s="66">
        <f>IFERROR(G73/F73,0)*100</f>
        <v>14.231737400711255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6200000</v>
      </c>
      <c r="G74" s="51">
        <f t="shared" si="23"/>
        <v>1000000</v>
      </c>
      <c r="H74" s="51">
        <f t="shared" si="23"/>
        <v>0</v>
      </c>
      <c r="I74" s="51">
        <f t="shared" si="23"/>
        <v>5200000</v>
      </c>
      <c r="J74" s="51">
        <f t="shared" si="23"/>
        <v>5200000</v>
      </c>
      <c r="K74" s="51">
        <f t="shared" si="23"/>
        <v>0</v>
      </c>
      <c r="L74" s="53">
        <f t="shared" si="2"/>
        <v>0</v>
      </c>
      <c r="M74" s="54">
        <f t="shared" si="3"/>
        <v>16.129032258064516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thickBot="1" x14ac:dyDescent="0.2">
      <c r="B75" s="72"/>
      <c r="C75" s="67" t="s">
        <v>86</v>
      </c>
      <c r="D75" s="67"/>
      <c r="E75" s="68"/>
      <c r="F75" s="68">
        <v>6200000</v>
      </c>
      <c r="G75" s="68">
        <v>1000000</v>
      </c>
      <c r="H75" s="68">
        <v>0</v>
      </c>
      <c r="I75" s="69">
        <v>5200000</v>
      </c>
      <c r="J75" s="69">
        <v>5200000</v>
      </c>
      <c r="K75" s="69">
        <v>0</v>
      </c>
      <c r="L75" s="70">
        <f t="shared" si="2"/>
        <v>0</v>
      </c>
      <c r="M75" s="71">
        <f t="shared" si="3"/>
        <v>16.129032258064516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hidden="1" customHeight="1" x14ac:dyDescent="0.15">
      <c r="B76" s="147" t="s">
        <v>101</v>
      </c>
      <c r="C76" s="148"/>
      <c r="D76" s="148"/>
      <c r="E76" s="29">
        <f t="shared" ref="E76:K76" si="26">E77</f>
        <v>0</v>
      </c>
      <c r="F76" s="29">
        <f t="shared" si="26"/>
        <v>0</v>
      </c>
      <c r="G76" s="29">
        <f t="shared" si="26"/>
        <v>0</v>
      </c>
      <c r="H76" s="29">
        <f t="shared" si="26"/>
        <v>0</v>
      </c>
      <c r="I76" s="29">
        <f t="shared" si="26"/>
        <v>0</v>
      </c>
      <c r="J76" s="29">
        <f t="shared" si="26"/>
        <v>0</v>
      </c>
      <c r="K76" s="29">
        <f t="shared" si="26"/>
        <v>0</v>
      </c>
      <c r="L76" s="121">
        <f>IFERROR(G76/E76,0)*100</f>
        <v>0</v>
      </c>
      <c r="M76" s="122">
        <f>IFERROR(G76/F76,0)*100</f>
        <v>0</v>
      </c>
      <c r="O76" s="9" t="str">
        <f t="shared" si="24"/>
        <v/>
      </c>
      <c r="P76" s="9" t="str">
        <f t="shared" si="25"/>
        <v/>
      </c>
    </row>
    <row r="77" spans="2:16" s="5" customFormat="1" ht="20.100000000000001" hidden="1" customHeight="1" x14ac:dyDescent="0.15">
      <c r="B77" s="116" t="s">
        <v>101</v>
      </c>
      <c r="C77" s="117"/>
      <c r="D77" s="117"/>
      <c r="E77" s="118">
        <f>E78</f>
        <v>0</v>
      </c>
      <c r="F77" s="118">
        <f t="shared" ref="F77:K77" si="27">F78</f>
        <v>0</v>
      </c>
      <c r="G77" s="118">
        <f t="shared" si="27"/>
        <v>0</v>
      </c>
      <c r="H77" s="118">
        <f t="shared" si="27"/>
        <v>0</v>
      </c>
      <c r="I77" s="118">
        <f t="shared" si="27"/>
        <v>0</v>
      </c>
      <c r="J77" s="118">
        <f t="shared" si="27"/>
        <v>0</v>
      </c>
      <c r="K77" s="50">
        <f t="shared" si="27"/>
        <v>0</v>
      </c>
      <c r="L77" s="119">
        <f>IFERROR(G77/E77,0)*100</f>
        <v>0</v>
      </c>
      <c r="M77" s="120">
        <f>IFERROR(G77/F77,0)*100</f>
        <v>0</v>
      </c>
      <c r="O77" s="9" t="str">
        <f t="shared" si="24"/>
        <v/>
      </c>
      <c r="P77" s="9" t="str">
        <f t="shared" si="25"/>
        <v/>
      </c>
    </row>
    <row r="78" spans="2:16" s="5" customFormat="1" ht="20.100000000000001" hidden="1" customHeight="1" thickBot="1" x14ac:dyDescent="0.2">
      <c r="B78" s="72"/>
      <c r="C78" s="67" t="s">
        <v>102</v>
      </c>
      <c r="D78" s="67"/>
      <c r="E78" s="68"/>
      <c r="F78" s="68"/>
      <c r="G78" s="68"/>
      <c r="H78" s="68"/>
      <c r="I78" s="69">
        <f>F78-G78-H78</f>
        <v>0</v>
      </c>
      <c r="J78" s="69">
        <f>I78-K78</f>
        <v>0</v>
      </c>
      <c r="K78" s="69"/>
      <c r="L78" s="70">
        <f>IFERROR(G78/E78,0)*100</f>
        <v>0</v>
      </c>
      <c r="M78" s="71">
        <f>IFERROR(G78/F78,0)*100</f>
        <v>0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8"/>
  <sheetViews>
    <sheetView showGridLines="0" zoomScaleNormal="100" workbookViewId="0">
      <pane ySplit="7" topLeftCell="A8" activePane="bottomLeft" state="frozen"/>
      <selection pane="bottomLeft" activeCell="K68" sqref="K6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6" t="str">
        <f>B4&amp;L3&amp;"  기타특별회계 세외수입 징수현황"</f>
        <v>2026년 4월  서구  기타특별회계 세외수입 징수현황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7" t="s">
        <v>117</v>
      </c>
      <c r="M3" s="137"/>
      <c r="O3" s="3">
        <f>COUNTIF(O7:P75,"err")</f>
        <v>0</v>
      </c>
    </row>
    <row r="4" spans="2:16" s="4" customFormat="1" ht="18.75" customHeight="1" thickBot="1" x14ac:dyDescent="0.2">
      <c r="B4" s="142" t="s">
        <v>118</v>
      </c>
      <c r="C4" s="142"/>
      <c r="D4" s="142"/>
      <c r="E4" s="1"/>
      <c r="F4" s="1"/>
      <c r="G4" s="1"/>
      <c r="H4" s="1"/>
      <c r="I4" s="1"/>
      <c r="J4" s="1"/>
      <c r="K4" s="1"/>
      <c r="L4" s="134" t="s">
        <v>13</v>
      </c>
      <c r="M4" s="13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38" t="s">
        <v>9</v>
      </c>
      <c r="M5" s="13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5" t="s">
        <v>18</v>
      </c>
      <c r="C7" s="136"/>
      <c r="D7" s="136"/>
      <c r="E7" s="26">
        <f t="shared" ref="E7:K7" si="0">E8+E40+E60+E76</f>
        <v>7068328000</v>
      </c>
      <c r="F7" s="26">
        <f t="shared" si="0"/>
        <v>13495788995</v>
      </c>
      <c r="G7" s="26">
        <f t="shared" si="0"/>
        <v>3842050412</v>
      </c>
      <c r="H7" s="26">
        <f t="shared" si="0"/>
        <v>78779260</v>
      </c>
      <c r="I7" s="26">
        <f t="shared" si="0"/>
        <v>9574959323</v>
      </c>
      <c r="J7" s="26">
        <f t="shared" si="0"/>
        <v>9399739323</v>
      </c>
      <c r="K7" s="26">
        <f t="shared" si="0"/>
        <v>175220000</v>
      </c>
      <c r="L7" s="27">
        <f>IFERROR(G7/E7,0)*100</f>
        <v>54.355859150848687</v>
      </c>
      <c r="M7" s="28">
        <f>IFERROR(G7/F7,0)*100</f>
        <v>28.468512759227533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0" t="s">
        <v>19</v>
      </c>
      <c r="C8" s="141"/>
      <c r="D8" s="141"/>
      <c r="E8" s="29">
        <f t="shared" ref="E8:K8" si="1">E9+E12+E22+E28+E34+E36</f>
        <v>2899121000</v>
      </c>
      <c r="F8" s="29">
        <f t="shared" si="1"/>
        <v>1189131780</v>
      </c>
      <c r="G8" s="29">
        <f t="shared" si="1"/>
        <v>1189131780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5" si="2">IFERROR(G8/E8,0)*100</f>
        <v>41.016976524953598</v>
      </c>
      <c r="M8" s="30">
        <f t="shared" ref="M8:M75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1991760000</v>
      </c>
      <c r="F12" s="33">
        <f t="shared" ref="F12:K12" si="7">SUM(F13:F21)</f>
        <v>657496090</v>
      </c>
      <c r="G12" s="33">
        <f t="shared" si="7"/>
        <v>657496090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33.010809033216852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1991760000</v>
      </c>
      <c r="F20" s="36">
        <v>657496090</v>
      </c>
      <c r="G20" s="36">
        <v>657496090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4000000</v>
      </c>
      <c r="F22" s="33">
        <f t="shared" ref="F22:K22" si="8">SUM(F23:F27)</f>
        <v>5755000</v>
      </c>
      <c r="G22" s="33">
        <f t="shared" si="8"/>
        <v>5755000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33">
        <f t="shared" si="8"/>
        <v>0</v>
      </c>
      <c r="L22" s="33">
        <f t="shared" si="2"/>
        <v>143.875</v>
      </c>
      <c r="M22" s="34">
        <f t="shared" si="3"/>
        <v>100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4000000</v>
      </c>
      <c r="F27" s="36">
        <v>5755000</v>
      </c>
      <c r="G27" s="36">
        <v>5755000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143.875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0</v>
      </c>
      <c r="G34" s="33">
        <f t="shared" si="10"/>
        <v>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903361000</v>
      </c>
      <c r="F36" s="33">
        <f t="shared" ref="F36:K36" si="11">SUM(F37:F39)</f>
        <v>525880690</v>
      </c>
      <c r="G36" s="33">
        <f t="shared" si="11"/>
        <v>525880690</v>
      </c>
      <c r="H36" s="33">
        <f t="shared" si="11"/>
        <v>0</v>
      </c>
      <c r="I36" s="33">
        <f t="shared" si="11"/>
        <v>0</v>
      </c>
      <c r="J36" s="33">
        <f t="shared" si="11"/>
        <v>0</v>
      </c>
      <c r="K36" s="33">
        <f t="shared" si="11"/>
        <v>0</v>
      </c>
      <c r="L36" s="39">
        <f t="shared" si="2"/>
        <v>58.213791607120527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903361000</v>
      </c>
      <c r="F37" s="36">
        <v>525880690</v>
      </c>
      <c r="G37" s="36">
        <v>525880690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58.213791607120527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43" t="s">
        <v>50</v>
      </c>
      <c r="C40" s="144"/>
      <c r="D40" s="144"/>
      <c r="E40" s="43">
        <f>E41+E46+E48+E52</f>
        <v>69207000</v>
      </c>
      <c r="F40" s="43">
        <f t="shared" ref="F40:K40" si="12">F41+F46+F48+F52</f>
        <v>121203618</v>
      </c>
      <c r="G40" s="43">
        <f t="shared" si="12"/>
        <v>59934228</v>
      </c>
      <c r="H40" s="43">
        <f t="shared" si="12"/>
        <v>0</v>
      </c>
      <c r="I40" s="43">
        <f t="shared" si="12"/>
        <v>61269390</v>
      </c>
      <c r="J40" s="43">
        <f t="shared" si="12"/>
        <v>61269390</v>
      </c>
      <c r="K40" s="43">
        <f t="shared" si="12"/>
        <v>0</v>
      </c>
      <c r="L40" s="44">
        <f t="shared" si="2"/>
        <v>86.601395812562316</v>
      </c>
      <c r="M40" s="45">
        <f t="shared" si="3"/>
        <v>49.44920703604739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0</v>
      </c>
      <c r="G48" s="33">
        <f t="shared" si="15"/>
        <v>0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69207000</v>
      </c>
      <c r="F52" s="33">
        <f t="shared" ref="F52:K52" si="16">SUM(F53:F59)</f>
        <v>121203618</v>
      </c>
      <c r="G52" s="33">
        <f t="shared" si="16"/>
        <v>59934228</v>
      </c>
      <c r="H52" s="33">
        <f t="shared" si="16"/>
        <v>0</v>
      </c>
      <c r="I52" s="33">
        <f t="shared" si="16"/>
        <v>61269390</v>
      </c>
      <c r="J52" s="33">
        <f t="shared" si="16"/>
        <v>61269390</v>
      </c>
      <c r="K52" s="33">
        <f t="shared" si="16"/>
        <v>0</v>
      </c>
      <c r="L52" s="39">
        <f t="shared" si="2"/>
        <v>86.601395812562316</v>
      </c>
      <c r="M52" s="40">
        <f t="shared" si="3"/>
        <v>49.44920703604739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69207000</v>
      </c>
      <c r="F59" s="47">
        <v>121203618</v>
      </c>
      <c r="G59" s="47">
        <v>59934228</v>
      </c>
      <c r="H59" s="47">
        <v>0</v>
      </c>
      <c r="I59" s="37">
        <f>F59-G59-H59</f>
        <v>61269390</v>
      </c>
      <c r="J59" s="37">
        <f>I59-K59</f>
        <v>61269390</v>
      </c>
      <c r="K59" s="37">
        <v>0</v>
      </c>
      <c r="L59" s="41">
        <f t="shared" si="2"/>
        <v>86.601395812562316</v>
      </c>
      <c r="M59" s="42">
        <f t="shared" si="3"/>
        <v>49.44920703604739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43" t="s">
        <v>71</v>
      </c>
      <c r="C60" s="144"/>
      <c r="D60" s="144"/>
      <c r="E60" s="43">
        <f>E61+E63+E65+E67+E70+E72+E74</f>
        <v>3370000000</v>
      </c>
      <c r="F60" s="43">
        <f t="shared" ref="F60:K60" si="17">F61+F63+F65+F67+F70+F72+F74</f>
        <v>2571723520</v>
      </c>
      <c r="G60" s="43">
        <f t="shared" si="17"/>
        <v>2017538040</v>
      </c>
      <c r="H60" s="43">
        <f t="shared" si="17"/>
        <v>0</v>
      </c>
      <c r="I60" s="43">
        <f t="shared" si="17"/>
        <v>554185480</v>
      </c>
      <c r="J60" s="43">
        <f t="shared" si="17"/>
        <v>378965480</v>
      </c>
      <c r="K60" s="43">
        <f t="shared" si="17"/>
        <v>175220000</v>
      </c>
      <c r="L60" s="44">
        <f t="shared" si="2"/>
        <v>59.867597626112754</v>
      </c>
      <c r="M60" s="45">
        <f t="shared" si="3"/>
        <v>78.45081418394463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0</v>
      </c>
      <c r="G61" s="50">
        <f t="shared" si="18"/>
        <v>0</v>
      </c>
      <c r="H61" s="50">
        <f t="shared" si="18"/>
        <v>0</v>
      </c>
      <c r="I61" s="50">
        <f t="shared" si="18"/>
        <v>0</v>
      </c>
      <c r="J61" s="50">
        <f t="shared" si="18"/>
        <v>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/>
      <c r="G62" s="47"/>
      <c r="H62" s="47"/>
      <c r="I62" s="37">
        <f>F62-G62-H62</f>
        <v>0</v>
      </c>
      <c r="J62" s="37">
        <f>I62-K62</f>
        <v>0</v>
      </c>
      <c r="K62" s="37"/>
      <c r="L62" s="41">
        <f t="shared" si="2"/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0</v>
      </c>
      <c r="G63" s="51">
        <f t="shared" si="19"/>
        <v>0</v>
      </c>
      <c r="H63" s="51">
        <f t="shared" si="19"/>
        <v>0</v>
      </c>
      <c r="I63" s="51">
        <f t="shared" si="19"/>
        <v>0</v>
      </c>
      <c r="J63" s="51">
        <f t="shared" si="19"/>
        <v>0</v>
      </c>
      <c r="K63" s="51">
        <f t="shared" si="19"/>
        <v>0</v>
      </c>
      <c r="L63" s="53">
        <f t="shared" si="2"/>
        <v>0</v>
      </c>
      <c r="M63" s="54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>IFERROR(G64/E64,0)*100</f>
        <v>0</v>
      </c>
      <c r="M64" s="42">
        <f>IFERROR(G64/F64,0)*100</f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0</v>
      </c>
      <c r="G65" s="51">
        <f t="shared" si="20"/>
        <v>0</v>
      </c>
      <c r="H65" s="51">
        <f t="shared" si="20"/>
        <v>0</v>
      </c>
      <c r="I65" s="51">
        <f t="shared" si="20"/>
        <v>0</v>
      </c>
      <c r="J65" s="51">
        <f t="shared" si="20"/>
        <v>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3350000000</v>
      </c>
      <c r="F67" s="52">
        <f t="shared" ref="F67:K67" si="21">SUM(F68:F69)</f>
        <v>2566567790</v>
      </c>
      <c r="G67" s="52">
        <f t="shared" si="21"/>
        <v>2012816820</v>
      </c>
      <c r="H67" s="52">
        <f t="shared" si="21"/>
        <v>0</v>
      </c>
      <c r="I67" s="52">
        <f t="shared" si="21"/>
        <v>553750970</v>
      </c>
      <c r="J67" s="52">
        <f t="shared" si="21"/>
        <v>378530970</v>
      </c>
      <c r="K67" s="52">
        <f t="shared" si="21"/>
        <v>175220000</v>
      </c>
      <c r="L67" s="53">
        <f t="shared" si="2"/>
        <v>60.08408417910448</v>
      </c>
      <c r="M67" s="54">
        <f t="shared" si="3"/>
        <v>78.424455720298752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3350000000</v>
      </c>
      <c r="F68" s="55">
        <v>2566567790</v>
      </c>
      <c r="G68" s="55">
        <v>2012816820</v>
      </c>
      <c r="H68" s="55">
        <v>0</v>
      </c>
      <c r="I68" s="37">
        <f>F68-G68-H68</f>
        <v>553750970</v>
      </c>
      <c r="J68" s="37">
        <f>I68-K68</f>
        <v>378530970</v>
      </c>
      <c r="K68" s="37">
        <v>175220000</v>
      </c>
      <c r="L68" s="56">
        <f t="shared" si="2"/>
        <v>60.08408417910448</v>
      </c>
      <c r="M68" s="57">
        <f t="shared" si="3"/>
        <v>78.424455720298752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0</v>
      </c>
      <c r="F69" s="55">
        <v>0</v>
      </c>
      <c r="G69" s="55">
        <v>0</v>
      </c>
      <c r="H69" s="55">
        <v>0</v>
      </c>
      <c r="I69" s="37">
        <v>0</v>
      </c>
      <c r="J69" s="37">
        <v>0</v>
      </c>
      <c r="K69" s="37">
        <v>0</v>
      </c>
      <c r="L69" s="56">
        <f t="shared" si="2"/>
        <v>0</v>
      </c>
      <c r="M69" s="57">
        <f t="shared" si="3"/>
        <v>0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0</v>
      </c>
      <c r="G70" s="51">
        <f t="shared" si="22"/>
        <v>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0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/>
      <c r="G71" s="47"/>
      <c r="H71" s="47"/>
      <c r="I71" s="37">
        <f>F71-G71-H71</f>
        <v>0</v>
      </c>
      <c r="J71" s="37">
        <f>I71-K71</f>
        <v>0</v>
      </c>
      <c r="K71" s="37"/>
      <c r="L71" s="41">
        <f>IFERROR(G71/E71,0)*100</f>
        <v>0</v>
      </c>
      <c r="M71" s="42">
        <f>IFERROR(G71/F71,0)*100</f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20000000</v>
      </c>
      <c r="F72" s="51">
        <f t="shared" ref="F72:K74" si="23">F73</f>
        <v>5155730</v>
      </c>
      <c r="G72" s="51">
        <f t="shared" si="23"/>
        <v>4721220</v>
      </c>
      <c r="H72" s="51">
        <f t="shared" si="23"/>
        <v>0</v>
      </c>
      <c r="I72" s="51">
        <f t="shared" si="23"/>
        <v>434510</v>
      </c>
      <c r="J72" s="51">
        <f t="shared" si="23"/>
        <v>434510</v>
      </c>
      <c r="K72" s="51">
        <f t="shared" si="23"/>
        <v>0</v>
      </c>
      <c r="L72" s="53">
        <f>IFERROR(G72/E72,0)*100</f>
        <v>23.606099999999998</v>
      </c>
      <c r="M72" s="54">
        <f>IFERROR(G72/F72,0)*100</f>
        <v>91.572289472101914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20000000</v>
      </c>
      <c r="F73" s="64">
        <v>5155730</v>
      </c>
      <c r="G73" s="64">
        <v>4721220</v>
      </c>
      <c r="H73" s="64">
        <v>0</v>
      </c>
      <c r="I73" s="37">
        <f>F73-G73-H73</f>
        <v>434510</v>
      </c>
      <c r="J73" s="37">
        <f>I73-K73</f>
        <v>434510</v>
      </c>
      <c r="K73" s="37"/>
      <c r="L73" s="65">
        <f>IFERROR(G73/E73,0)*100</f>
        <v>23.606099999999998</v>
      </c>
      <c r="M73" s="66">
        <f>IFERROR(G73/F73,0)*100</f>
        <v>91.572289472101914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0</v>
      </c>
      <c r="G74" s="51">
        <f t="shared" si="23"/>
        <v>0</v>
      </c>
      <c r="H74" s="51">
        <f t="shared" si="23"/>
        <v>0</v>
      </c>
      <c r="I74" s="51">
        <f t="shared" si="23"/>
        <v>0</v>
      </c>
      <c r="J74" s="51">
        <f t="shared" si="23"/>
        <v>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/>
      <c r="F75" s="47"/>
      <c r="G75" s="47"/>
      <c r="H75" s="47"/>
      <c r="I75" s="37">
        <f>F75-G75-H75</f>
        <v>0</v>
      </c>
      <c r="J75" s="37">
        <f>I75-K75</f>
        <v>0</v>
      </c>
      <c r="K75" s="37"/>
      <c r="L75" s="41">
        <f t="shared" si="2"/>
        <v>0</v>
      </c>
      <c r="M75" s="42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customHeight="1" x14ac:dyDescent="0.15">
      <c r="B76" s="143" t="s">
        <v>101</v>
      </c>
      <c r="C76" s="144"/>
      <c r="D76" s="144"/>
      <c r="E76" s="43">
        <f>E77</f>
        <v>730000000</v>
      </c>
      <c r="F76" s="43">
        <f t="shared" ref="F76:K76" si="26">F77</f>
        <v>9613730077</v>
      </c>
      <c r="G76" s="43">
        <f t="shared" si="26"/>
        <v>575446364</v>
      </c>
      <c r="H76" s="43">
        <f t="shared" si="26"/>
        <v>78779260</v>
      </c>
      <c r="I76" s="43">
        <f t="shared" si="26"/>
        <v>8959504453</v>
      </c>
      <c r="J76" s="43">
        <f t="shared" si="26"/>
        <v>8959504453</v>
      </c>
      <c r="K76" s="43">
        <f t="shared" si="26"/>
        <v>0</v>
      </c>
      <c r="L76" s="44">
        <f>IFERROR(G76/E76,0)*100</f>
        <v>78.828269041095893</v>
      </c>
      <c r="M76" s="45">
        <f>IFERROR(G76/F76,0)*100</f>
        <v>5.9856721521306762</v>
      </c>
      <c r="O76" s="9" t="str">
        <f t="shared" si="24"/>
        <v/>
      </c>
      <c r="P76" s="9" t="str">
        <f t="shared" si="25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730000000</v>
      </c>
      <c r="F77" s="118">
        <f t="shared" ref="F77:K77" si="27">F78</f>
        <v>9613730077</v>
      </c>
      <c r="G77" s="118">
        <f t="shared" si="27"/>
        <v>575446364</v>
      </c>
      <c r="H77" s="118">
        <f t="shared" si="27"/>
        <v>78779260</v>
      </c>
      <c r="I77" s="118">
        <f t="shared" si="27"/>
        <v>8959504453</v>
      </c>
      <c r="J77" s="118">
        <f t="shared" si="27"/>
        <v>8959504453</v>
      </c>
      <c r="K77" s="50">
        <f t="shared" si="27"/>
        <v>0</v>
      </c>
      <c r="L77" s="119">
        <f>IFERROR(G77/E77,0)*100</f>
        <v>78.828269041095893</v>
      </c>
      <c r="M77" s="120">
        <f>IFERROR(G77/F77,0)*100</f>
        <v>5.9856721521306762</v>
      </c>
      <c r="O77" s="9" t="str">
        <f t="shared" si="24"/>
        <v/>
      </c>
      <c r="P77" s="9" t="str">
        <f t="shared" si="25"/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730000000</v>
      </c>
      <c r="F78" s="68">
        <v>9613730077</v>
      </c>
      <c r="G78" s="68">
        <v>575446364</v>
      </c>
      <c r="H78" s="68">
        <v>78779260</v>
      </c>
      <c r="I78" s="37">
        <f>F78-G78-H78</f>
        <v>8959504453</v>
      </c>
      <c r="J78" s="37">
        <f>I78-K78</f>
        <v>8959504453</v>
      </c>
      <c r="K78" s="69">
        <v>0</v>
      </c>
      <c r="L78" s="70">
        <f>IFERROR(G78/E78,0)*100</f>
        <v>78.828269041095893</v>
      </c>
      <c r="M78" s="71">
        <f>IFERROR(G78/F78,0)*100</f>
        <v>5.9856721521306762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2:M2"/>
    <mergeCell ref="L3:M3"/>
    <mergeCell ref="B4:D4"/>
    <mergeCell ref="L4:M4"/>
    <mergeCell ref="L5:M5"/>
    <mergeCell ref="B7:D7"/>
    <mergeCell ref="B76:D76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J18" sqref="J1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3" t="str">
        <f>B4&amp;L3&amp;"  과목별 세외수입 징수현황"</f>
        <v>2026년 4월  서구  과목별 세외수입 징수현황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7" t="str">
        <f>'군구세외 일반회계'!L3:M3</f>
        <v>서구</v>
      </c>
      <c r="M3" s="137"/>
      <c r="O3" s="3">
        <f>COUNTIF(O7:P36,"err")</f>
        <v>0</v>
      </c>
    </row>
    <row r="4" spans="2:16" s="4" customFormat="1" ht="18.75" customHeight="1" thickBot="1" x14ac:dyDescent="0.2">
      <c r="B4" s="142" t="str">
        <f>'군구세외 일반회계'!B4:D4</f>
        <v xml:space="preserve">2026년 4월  </v>
      </c>
      <c r="C4" s="142"/>
      <c r="D4" s="142"/>
      <c r="E4" s="1"/>
      <c r="F4" s="1"/>
      <c r="G4" s="1"/>
      <c r="H4" s="1"/>
      <c r="I4" s="1"/>
      <c r="J4" s="1"/>
      <c r="K4" s="1"/>
      <c r="L4" s="134" t="s">
        <v>13</v>
      </c>
      <c r="M4" s="13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38" t="s">
        <v>9</v>
      </c>
      <c r="M5" s="13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9" t="s">
        <v>99</v>
      </c>
      <c r="C7" s="150"/>
      <c r="D7" s="150"/>
      <c r="E7" s="73">
        <f>SUM(E8:E9)</f>
        <v>6994000000</v>
      </c>
      <c r="F7" s="73">
        <f>SUM(F8:F9)</f>
        <v>30988412295</v>
      </c>
      <c r="G7" s="73">
        <f>SUM(G8:G9)</f>
        <v>3527817630</v>
      </c>
      <c r="H7" s="73">
        <f>SUM(H8:H9)</f>
        <v>88789140</v>
      </c>
      <c r="I7" s="73">
        <f>F7-G7-H7</f>
        <v>27371805525</v>
      </c>
      <c r="J7" s="73">
        <f>I7-K7</f>
        <v>27043418725</v>
      </c>
      <c r="K7" s="73">
        <f>SUM(K8:K9)</f>
        <v>328386800</v>
      </c>
      <c r="L7" s="74">
        <f t="shared" ref="L7:L33" si="0">IFERROR(G7/E7,0)*100</f>
        <v>50.440629539605375</v>
      </c>
      <c r="M7" s="75">
        <f t="shared" ref="M7:M33" si="1">IFERROR(G7/F7,0)*100</f>
        <v>11.384312292015089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51"/>
      <c r="C8" s="76" t="s">
        <v>88</v>
      </c>
      <c r="D8" s="77"/>
      <c r="E8" s="78">
        <f t="shared" ref="E8:H9" si="2">E11+E32</f>
        <v>6294000000</v>
      </c>
      <c r="F8" s="78">
        <f t="shared" si="2"/>
        <v>3919449130</v>
      </c>
      <c r="G8" s="78">
        <f t="shared" si="2"/>
        <v>2499536090</v>
      </c>
      <c r="H8" s="78">
        <f t="shared" si="2"/>
        <v>0</v>
      </c>
      <c r="I8" s="78">
        <f>F8-G8-H8</f>
        <v>1419913040</v>
      </c>
      <c r="J8" s="78">
        <f>I8-K8</f>
        <v>1091526240</v>
      </c>
      <c r="K8" s="78">
        <f>K11+K32</f>
        <v>328386800</v>
      </c>
      <c r="L8" s="79">
        <f>IFERROR(G8/E8,0)*100</f>
        <v>39.71299793454083</v>
      </c>
      <c r="M8" s="80">
        <f>IFERROR(G8/F8,0)*100</f>
        <v>63.772637610428681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52"/>
      <c r="C9" s="81" t="s">
        <v>89</v>
      </c>
      <c r="D9" s="82"/>
      <c r="E9" s="83">
        <f t="shared" si="2"/>
        <v>700000000</v>
      </c>
      <c r="F9" s="83">
        <f t="shared" si="2"/>
        <v>27068963165</v>
      </c>
      <c r="G9" s="83">
        <f t="shared" si="2"/>
        <v>1028281540</v>
      </c>
      <c r="H9" s="83">
        <f t="shared" si="2"/>
        <v>88789140</v>
      </c>
      <c r="I9" s="83">
        <f>F9-G9-H9</f>
        <v>25951892485</v>
      </c>
      <c r="J9" s="83">
        <f>I9-K9</f>
        <v>25951892485</v>
      </c>
      <c r="K9" s="83">
        <f>K12+K33</f>
        <v>0</v>
      </c>
      <c r="L9" s="84">
        <f>IFERROR(G9/E9,0)*100</f>
        <v>146.89736285714287</v>
      </c>
      <c r="M9" s="85">
        <f>IFERROR(G9/F9,0)*100</f>
        <v>3.798747420549752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60" t="s">
        <v>97</v>
      </c>
      <c r="C10" s="161"/>
      <c r="D10" s="161"/>
      <c r="E10" s="86">
        <f>SUM(E11:E12)</f>
        <v>2944000000</v>
      </c>
      <c r="F10" s="86">
        <f>SUM(F11:F12)</f>
        <v>21506549748</v>
      </c>
      <c r="G10" s="86">
        <f>SUM(G11:G12)</f>
        <v>940581276</v>
      </c>
      <c r="H10" s="86">
        <f>SUM(H11:H12)</f>
        <v>10009880</v>
      </c>
      <c r="I10" s="86">
        <f>F10-G10-H10</f>
        <v>20555958592</v>
      </c>
      <c r="J10" s="86">
        <f>I10-K10</f>
        <v>20402791792</v>
      </c>
      <c r="K10" s="86">
        <f>SUM(K11:K12)</f>
        <v>153166800</v>
      </c>
      <c r="L10" s="86">
        <f t="shared" si="0"/>
        <v>31.949092255434781</v>
      </c>
      <c r="M10" s="87">
        <f t="shared" si="1"/>
        <v>4.3734643028339271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53"/>
      <c r="C11" s="88" t="s">
        <v>88</v>
      </c>
      <c r="D11" s="88"/>
      <c r="E11" s="89">
        <f>E14+E17+E20+E23+E26+E29</f>
        <v>2944000000</v>
      </c>
      <c r="F11" s="89">
        <f t="shared" ref="F11:K11" si="5">F14+F17+F20+F23+F26+F29</f>
        <v>1352881340</v>
      </c>
      <c r="G11" s="89">
        <f t="shared" si="5"/>
        <v>486719270</v>
      </c>
      <c r="H11" s="89">
        <f t="shared" si="5"/>
        <v>0</v>
      </c>
      <c r="I11" s="89">
        <f t="shared" si="5"/>
        <v>866162070</v>
      </c>
      <c r="J11" s="89">
        <f t="shared" si="5"/>
        <v>712995270</v>
      </c>
      <c r="K11" s="89">
        <f t="shared" si="5"/>
        <v>153166800</v>
      </c>
      <c r="L11" s="90">
        <f t="shared" si="0"/>
        <v>16.532583899456522</v>
      </c>
      <c r="M11" s="91">
        <f t="shared" si="1"/>
        <v>35.976493696039888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54"/>
      <c r="C12" s="88" t="s">
        <v>89</v>
      </c>
      <c r="D12" s="88"/>
      <c r="E12" s="89">
        <f>E15+E18+E21+E24+E27+E30</f>
        <v>0</v>
      </c>
      <c r="F12" s="89">
        <f t="shared" ref="F12:K12" si="6">F15+F18+F21+F24+F27+F30</f>
        <v>20153668408</v>
      </c>
      <c r="G12" s="89">
        <f t="shared" si="6"/>
        <v>453862006</v>
      </c>
      <c r="H12" s="89">
        <f t="shared" si="6"/>
        <v>10009880</v>
      </c>
      <c r="I12" s="89">
        <f t="shared" si="6"/>
        <v>19689796522</v>
      </c>
      <c r="J12" s="89">
        <f t="shared" si="6"/>
        <v>19689796522</v>
      </c>
      <c r="K12" s="89">
        <f t="shared" si="6"/>
        <v>0</v>
      </c>
      <c r="L12" s="90">
        <f t="shared" si="0"/>
        <v>0</v>
      </c>
      <c r="M12" s="91">
        <f t="shared" si="1"/>
        <v>2.2520069141349941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2" t="s">
        <v>90</v>
      </c>
      <c r="C13" s="93"/>
      <c r="D13" s="93"/>
      <c r="E13" s="94">
        <f t="shared" ref="E13:K13" si="7">SUM(E14:E15)</f>
        <v>0</v>
      </c>
      <c r="F13" s="94">
        <f t="shared" si="7"/>
        <v>180908110</v>
      </c>
      <c r="G13" s="94">
        <f t="shared" si="7"/>
        <v>12171400</v>
      </c>
      <c r="H13" s="94">
        <f t="shared" si="7"/>
        <v>0</v>
      </c>
      <c r="I13" s="94">
        <f t="shared" si="7"/>
        <v>168736710</v>
      </c>
      <c r="J13" s="94">
        <f t="shared" si="7"/>
        <v>168736710</v>
      </c>
      <c r="K13" s="94">
        <f t="shared" si="7"/>
        <v>0</v>
      </c>
      <c r="L13" s="94">
        <f t="shared" si="0"/>
        <v>0</v>
      </c>
      <c r="M13" s="95">
        <f t="shared" si="1"/>
        <v>6.7279460274058467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96" t="s">
        <v>0</v>
      </c>
      <c r="C14" s="97" t="s">
        <v>88</v>
      </c>
      <c r="D14" s="97"/>
      <c r="E14" s="98"/>
      <c r="F14" s="98">
        <v>9603410</v>
      </c>
      <c r="G14" s="98">
        <v>7756540</v>
      </c>
      <c r="H14" s="98">
        <v>0</v>
      </c>
      <c r="I14" s="99">
        <v>1846870</v>
      </c>
      <c r="J14" s="99">
        <v>1846870</v>
      </c>
      <c r="K14" s="99">
        <v>0</v>
      </c>
      <c r="L14" s="99">
        <f t="shared" si="0"/>
        <v>0</v>
      </c>
      <c r="M14" s="100">
        <f t="shared" si="1"/>
        <v>80.7686019861695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1"/>
      <c r="C15" s="97" t="s">
        <v>89</v>
      </c>
      <c r="D15" s="97"/>
      <c r="E15" s="98"/>
      <c r="F15" s="98">
        <v>171304700</v>
      </c>
      <c r="G15" s="98">
        <v>4414860</v>
      </c>
      <c r="H15" s="98">
        <v>0</v>
      </c>
      <c r="I15" s="99">
        <v>166889840</v>
      </c>
      <c r="J15" s="99">
        <v>166889840</v>
      </c>
      <c r="K15" s="99"/>
      <c r="L15" s="99">
        <f t="shared" si="0"/>
        <v>0</v>
      </c>
      <c r="M15" s="100">
        <f t="shared" si="1"/>
        <v>2.5771972397721719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2" t="s">
        <v>91</v>
      </c>
      <c r="C16" s="93"/>
      <c r="D16" s="93"/>
      <c r="E16" s="94">
        <f t="shared" ref="E16:K16" si="8">SUM(E17:E18)</f>
        <v>1344000000</v>
      </c>
      <c r="F16" s="94">
        <f t="shared" si="8"/>
        <v>9674747518</v>
      </c>
      <c r="G16" s="94">
        <f t="shared" si="8"/>
        <v>311569526</v>
      </c>
      <c r="H16" s="94">
        <f t="shared" si="8"/>
        <v>174750</v>
      </c>
      <c r="I16" s="94">
        <f t="shared" si="8"/>
        <v>9363003242</v>
      </c>
      <c r="J16" s="94">
        <f t="shared" si="8"/>
        <v>9242908442</v>
      </c>
      <c r="K16" s="94">
        <f t="shared" si="8"/>
        <v>120094800</v>
      </c>
      <c r="L16" s="94">
        <f t="shared" si="0"/>
        <v>23.182256398809521</v>
      </c>
      <c r="M16" s="95">
        <f t="shared" si="1"/>
        <v>3.2204408995720106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96" t="s">
        <v>0</v>
      </c>
      <c r="C17" s="97" t="s">
        <v>88</v>
      </c>
      <c r="D17" s="97"/>
      <c r="E17" s="98">
        <v>1344000000</v>
      </c>
      <c r="F17" s="98">
        <v>529004120</v>
      </c>
      <c r="G17" s="98">
        <v>137547280</v>
      </c>
      <c r="H17" s="98">
        <v>0</v>
      </c>
      <c r="I17" s="99">
        <v>391456840</v>
      </c>
      <c r="J17" s="99">
        <v>271362040</v>
      </c>
      <c r="K17" s="99">
        <v>120094800</v>
      </c>
      <c r="L17" s="99">
        <f t="shared" si="0"/>
        <v>10.234172619047618</v>
      </c>
      <c r="M17" s="100">
        <f t="shared" si="1"/>
        <v>26.001173677059452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1"/>
      <c r="C18" s="97" t="s">
        <v>89</v>
      </c>
      <c r="D18" s="97"/>
      <c r="E18" s="98"/>
      <c r="F18" s="98">
        <v>9145743398</v>
      </c>
      <c r="G18" s="98">
        <v>174022246</v>
      </c>
      <c r="H18" s="98">
        <v>174750</v>
      </c>
      <c r="I18" s="99">
        <v>8971546402</v>
      </c>
      <c r="J18" s="99">
        <v>8971546402</v>
      </c>
      <c r="K18" s="99"/>
      <c r="L18" s="99">
        <f t="shared" si="0"/>
        <v>0</v>
      </c>
      <c r="M18" s="100">
        <f t="shared" si="1"/>
        <v>1.9027676420273869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2" t="s">
        <v>92</v>
      </c>
      <c r="C19" s="93"/>
      <c r="D19" s="93"/>
      <c r="E19" s="94">
        <f>SUM(E20:E21)</f>
        <v>1200000000</v>
      </c>
      <c r="F19" s="94">
        <f t="shared" ref="F19:K19" si="9">SUM(F20:F21)</f>
        <v>4288749198</v>
      </c>
      <c r="G19" s="94">
        <f t="shared" si="9"/>
        <v>297407250</v>
      </c>
      <c r="H19" s="94">
        <f t="shared" si="9"/>
        <v>0</v>
      </c>
      <c r="I19" s="94">
        <f t="shared" si="9"/>
        <v>3991341948</v>
      </c>
      <c r="J19" s="94">
        <f t="shared" si="9"/>
        <v>3968501948</v>
      </c>
      <c r="K19" s="94">
        <f t="shared" si="9"/>
        <v>22840000</v>
      </c>
      <c r="L19" s="94">
        <f t="shared" si="0"/>
        <v>24.7839375</v>
      </c>
      <c r="M19" s="95">
        <f t="shared" si="1"/>
        <v>6.9345917951716975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96" t="s">
        <v>0</v>
      </c>
      <c r="C20" s="97" t="s">
        <v>88</v>
      </c>
      <c r="D20" s="97"/>
      <c r="E20" s="98">
        <v>1200000000</v>
      </c>
      <c r="F20" s="98">
        <v>480430960</v>
      </c>
      <c r="G20" s="98">
        <v>165758050</v>
      </c>
      <c r="H20" s="98">
        <v>0</v>
      </c>
      <c r="I20" s="99">
        <v>314672910</v>
      </c>
      <c r="J20" s="99">
        <v>291832910</v>
      </c>
      <c r="K20" s="99">
        <v>22840000</v>
      </c>
      <c r="L20" s="99">
        <f t="shared" si="0"/>
        <v>13.813170833333333</v>
      </c>
      <c r="M20" s="100">
        <f t="shared" si="1"/>
        <v>34.501950082484278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1"/>
      <c r="C21" s="97" t="s">
        <v>89</v>
      </c>
      <c r="D21" s="97"/>
      <c r="E21" s="98"/>
      <c r="F21" s="98">
        <v>3808318238</v>
      </c>
      <c r="G21" s="98">
        <v>131649200</v>
      </c>
      <c r="H21" s="98">
        <v>0</v>
      </c>
      <c r="I21" s="99">
        <v>3676669038</v>
      </c>
      <c r="J21" s="99">
        <v>3676669038</v>
      </c>
      <c r="K21" s="99"/>
      <c r="L21" s="99">
        <f t="shared" si="0"/>
        <v>0</v>
      </c>
      <c r="M21" s="100">
        <f t="shared" si="1"/>
        <v>3.456885474705961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2" t="s">
        <v>93</v>
      </c>
      <c r="C22" s="93"/>
      <c r="D22" s="93"/>
      <c r="E22" s="94">
        <f>SUM(E23:E24)</f>
        <v>0</v>
      </c>
      <c r="F22" s="94">
        <f t="shared" ref="F22:K22" si="10">SUM(F23:F24)</f>
        <v>127959845</v>
      </c>
      <c r="G22" s="94">
        <f t="shared" si="10"/>
        <v>8311000</v>
      </c>
      <c r="H22" s="94">
        <f t="shared" si="10"/>
        <v>2198130</v>
      </c>
      <c r="I22" s="94">
        <f t="shared" si="10"/>
        <v>117450715</v>
      </c>
      <c r="J22" s="94">
        <f t="shared" si="10"/>
        <v>117450715</v>
      </c>
      <c r="K22" s="94">
        <f t="shared" si="10"/>
        <v>0</v>
      </c>
      <c r="L22" s="94">
        <f t="shared" si="0"/>
        <v>0</v>
      </c>
      <c r="M22" s="95">
        <f t="shared" si="1"/>
        <v>6.495006304516858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96" t="s">
        <v>0</v>
      </c>
      <c r="C23" s="97" t="s">
        <v>88</v>
      </c>
      <c r="D23" s="97"/>
      <c r="E23" s="98"/>
      <c r="F23" s="98">
        <v>0</v>
      </c>
      <c r="G23" s="98">
        <v>0</v>
      </c>
      <c r="H23" s="98">
        <v>0</v>
      </c>
      <c r="I23" s="99">
        <v>0</v>
      </c>
      <c r="J23" s="99">
        <v>0</v>
      </c>
      <c r="K23" s="99">
        <v>0</v>
      </c>
      <c r="L23" s="99">
        <f t="shared" si="0"/>
        <v>0</v>
      </c>
      <c r="M23" s="100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1"/>
      <c r="C24" s="97" t="s">
        <v>89</v>
      </c>
      <c r="D24" s="97"/>
      <c r="E24" s="98"/>
      <c r="F24" s="98">
        <v>127959845</v>
      </c>
      <c r="G24" s="98">
        <v>8311000</v>
      </c>
      <c r="H24" s="98">
        <v>2198130</v>
      </c>
      <c r="I24" s="99">
        <v>117450715</v>
      </c>
      <c r="J24" s="99">
        <v>117450715</v>
      </c>
      <c r="K24" s="99"/>
      <c r="L24" s="99">
        <f t="shared" si="0"/>
        <v>0</v>
      </c>
      <c r="M24" s="100">
        <f t="shared" si="1"/>
        <v>6.495006304516858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2" t="s">
        <v>94</v>
      </c>
      <c r="C25" s="93"/>
      <c r="D25" s="93"/>
      <c r="E25" s="94">
        <f t="shared" ref="E25:K25" si="11">SUM(E26:E27)</f>
        <v>0</v>
      </c>
      <c r="F25" s="94">
        <f t="shared" si="11"/>
        <v>4090135860</v>
      </c>
      <c r="G25" s="94">
        <f t="shared" si="11"/>
        <v>0</v>
      </c>
      <c r="H25" s="94">
        <f t="shared" si="11"/>
        <v>0</v>
      </c>
      <c r="I25" s="94">
        <f t="shared" si="11"/>
        <v>4090135860</v>
      </c>
      <c r="J25" s="94">
        <f t="shared" si="11"/>
        <v>4090135860</v>
      </c>
      <c r="K25" s="94">
        <f t="shared" si="11"/>
        <v>0</v>
      </c>
      <c r="L25" s="94">
        <f t="shared" si="0"/>
        <v>0</v>
      </c>
      <c r="M25" s="95">
        <f t="shared" si="1"/>
        <v>0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96" t="s">
        <v>0</v>
      </c>
      <c r="C26" s="97" t="s">
        <v>88</v>
      </c>
      <c r="D26" s="97"/>
      <c r="E26" s="98"/>
      <c r="F26" s="98">
        <v>0</v>
      </c>
      <c r="G26" s="98">
        <v>0</v>
      </c>
      <c r="H26" s="98">
        <v>0</v>
      </c>
      <c r="I26" s="99">
        <v>0</v>
      </c>
      <c r="J26" s="99">
        <v>0</v>
      </c>
      <c r="K26" s="99">
        <v>0</v>
      </c>
      <c r="L26" s="99">
        <f t="shared" si="0"/>
        <v>0</v>
      </c>
      <c r="M26" s="100">
        <f t="shared" si="1"/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1"/>
      <c r="C27" s="97" t="s">
        <v>89</v>
      </c>
      <c r="D27" s="97"/>
      <c r="E27" s="98"/>
      <c r="F27" s="98">
        <v>4090135860</v>
      </c>
      <c r="G27" s="98">
        <v>0</v>
      </c>
      <c r="H27" s="98">
        <v>0</v>
      </c>
      <c r="I27" s="99">
        <v>4090135860</v>
      </c>
      <c r="J27" s="99">
        <v>4090135860</v>
      </c>
      <c r="K27" s="99"/>
      <c r="L27" s="99">
        <f t="shared" si="0"/>
        <v>0</v>
      </c>
      <c r="M27" s="100">
        <f t="shared" si="1"/>
        <v>0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2" t="s">
        <v>95</v>
      </c>
      <c r="C28" s="93"/>
      <c r="D28" s="93"/>
      <c r="E28" s="94">
        <f t="shared" ref="E28:K28" si="12">SUM(E29:E30)</f>
        <v>400000000</v>
      </c>
      <c r="F28" s="94">
        <f t="shared" si="12"/>
        <v>3144049217</v>
      </c>
      <c r="G28" s="94">
        <f t="shared" si="12"/>
        <v>311122100</v>
      </c>
      <c r="H28" s="94">
        <f t="shared" si="12"/>
        <v>7637000</v>
      </c>
      <c r="I28" s="94">
        <f t="shared" si="12"/>
        <v>2825290117</v>
      </c>
      <c r="J28" s="94">
        <f t="shared" si="12"/>
        <v>2815058117</v>
      </c>
      <c r="K28" s="94">
        <f t="shared" si="12"/>
        <v>10232000</v>
      </c>
      <c r="L28" s="94">
        <f t="shared" si="0"/>
        <v>77.780524999999997</v>
      </c>
      <c r="M28" s="95">
        <f t="shared" si="1"/>
        <v>9.8955861860479271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96" t="s">
        <v>0</v>
      </c>
      <c r="C29" s="97" t="s">
        <v>88</v>
      </c>
      <c r="D29" s="97"/>
      <c r="E29" s="98">
        <v>400000000</v>
      </c>
      <c r="F29" s="98">
        <v>333842850</v>
      </c>
      <c r="G29" s="98">
        <v>175657400</v>
      </c>
      <c r="H29" s="98">
        <v>0</v>
      </c>
      <c r="I29" s="99">
        <v>158185450</v>
      </c>
      <c r="J29" s="99">
        <v>147953450</v>
      </c>
      <c r="K29" s="99">
        <v>10232000</v>
      </c>
      <c r="L29" s="99">
        <f t="shared" si="0"/>
        <v>43.914349999999999</v>
      </c>
      <c r="M29" s="100">
        <f t="shared" si="1"/>
        <v>52.616792601668713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1"/>
      <c r="C30" s="97" t="s">
        <v>89</v>
      </c>
      <c r="D30" s="97"/>
      <c r="E30" s="98"/>
      <c r="F30" s="98">
        <v>2810206367</v>
      </c>
      <c r="G30" s="98">
        <v>135464700</v>
      </c>
      <c r="H30" s="98">
        <v>7637000</v>
      </c>
      <c r="I30" s="99">
        <v>2667104667</v>
      </c>
      <c r="J30" s="99">
        <v>2667104667</v>
      </c>
      <c r="K30" s="99"/>
      <c r="L30" s="99">
        <f t="shared" si="0"/>
        <v>0</v>
      </c>
      <c r="M30" s="100">
        <f t="shared" si="1"/>
        <v>4.8204538140241144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55" t="s">
        <v>98</v>
      </c>
      <c r="C31" s="156"/>
      <c r="D31" s="156"/>
      <c r="E31" s="102">
        <f>SUM(E32:E33)</f>
        <v>4050000000</v>
      </c>
      <c r="F31" s="102">
        <f>SUM(F32:F33)</f>
        <v>9481862547</v>
      </c>
      <c r="G31" s="102">
        <f>SUM(G32:G33)</f>
        <v>2587236354</v>
      </c>
      <c r="H31" s="102">
        <f>SUM(H32:H33)</f>
        <v>78779260</v>
      </c>
      <c r="I31" s="102">
        <f>F31-G31-H31</f>
        <v>6815846933</v>
      </c>
      <c r="J31" s="102">
        <f>I31-K31</f>
        <v>6640626933</v>
      </c>
      <c r="K31" s="102">
        <f>SUM(K32:K33)</f>
        <v>175220000</v>
      </c>
      <c r="L31" s="102">
        <f t="shared" si="0"/>
        <v>63.882379111111106</v>
      </c>
      <c r="M31" s="103">
        <f t="shared" si="1"/>
        <v>27.286161776502283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53"/>
      <c r="C32" s="88" t="s">
        <v>88</v>
      </c>
      <c r="D32" s="88"/>
      <c r="E32" s="89">
        <f>E35</f>
        <v>3350000000</v>
      </c>
      <c r="F32" s="89">
        <f t="shared" ref="F32:K32" si="13">F35</f>
        <v>2566567790</v>
      </c>
      <c r="G32" s="89">
        <f t="shared" si="13"/>
        <v>2012816820</v>
      </c>
      <c r="H32" s="89">
        <f t="shared" si="13"/>
        <v>0</v>
      </c>
      <c r="I32" s="89">
        <f t="shared" si="13"/>
        <v>553750970</v>
      </c>
      <c r="J32" s="89">
        <f t="shared" si="13"/>
        <v>378530970</v>
      </c>
      <c r="K32" s="89">
        <f t="shared" si="13"/>
        <v>175220000</v>
      </c>
      <c r="L32" s="90">
        <f t="shared" si="0"/>
        <v>60.08408417910448</v>
      </c>
      <c r="M32" s="91">
        <f t="shared" si="1"/>
        <v>78.424455720298752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57"/>
      <c r="C33" s="104" t="s">
        <v>89</v>
      </c>
      <c r="D33" s="104"/>
      <c r="E33" s="105">
        <f>E36</f>
        <v>700000000</v>
      </c>
      <c r="F33" s="105">
        <f t="shared" ref="F33:K33" si="14">F36</f>
        <v>6915294757</v>
      </c>
      <c r="G33" s="105">
        <f t="shared" si="14"/>
        <v>574419534</v>
      </c>
      <c r="H33" s="105">
        <f t="shared" si="14"/>
        <v>78779260</v>
      </c>
      <c r="I33" s="105">
        <f t="shared" si="14"/>
        <v>6262095963</v>
      </c>
      <c r="J33" s="105">
        <f t="shared" si="14"/>
        <v>6262095963</v>
      </c>
      <c r="K33" s="105">
        <f t="shared" si="14"/>
        <v>0</v>
      </c>
      <c r="L33" s="106">
        <f t="shared" si="0"/>
        <v>82.059933428571426</v>
      </c>
      <c r="M33" s="107">
        <f t="shared" si="1"/>
        <v>8.3065083150439012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2" t="s">
        <v>96</v>
      </c>
      <c r="C34" s="93"/>
      <c r="D34" s="93"/>
      <c r="E34" s="94">
        <f>SUM(E35:E36)</f>
        <v>4050000000</v>
      </c>
      <c r="F34" s="94">
        <f t="shared" ref="F34:K34" si="15">SUM(F35:F36)</f>
        <v>9481862547</v>
      </c>
      <c r="G34" s="94">
        <f t="shared" si="15"/>
        <v>2587236354</v>
      </c>
      <c r="H34" s="94">
        <f t="shared" si="15"/>
        <v>78779260</v>
      </c>
      <c r="I34" s="94">
        <f t="shared" si="15"/>
        <v>6815846933</v>
      </c>
      <c r="J34" s="94">
        <f t="shared" si="15"/>
        <v>6640626933</v>
      </c>
      <c r="K34" s="94">
        <f t="shared" si="15"/>
        <v>175220000</v>
      </c>
      <c r="L34" s="94">
        <f>IFERROR(G34/E34,0)*100</f>
        <v>63.882379111111106</v>
      </c>
      <c r="M34" s="95">
        <f>IFERROR(G34/F34,0)*100</f>
        <v>27.286161776502283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58" t="s">
        <v>0</v>
      </c>
      <c r="C35" s="108" t="s">
        <v>88</v>
      </c>
      <c r="D35" s="108"/>
      <c r="E35" s="109">
        <v>3350000000</v>
      </c>
      <c r="F35" s="109">
        <v>2566567790</v>
      </c>
      <c r="G35" s="109">
        <v>2012816820</v>
      </c>
      <c r="H35" s="109"/>
      <c r="I35" s="110">
        <v>553750970</v>
      </c>
      <c r="J35" s="110">
        <v>378530970</v>
      </c>
      <c r="K35" s="110">
        <v>175220000</v>
      </c>
      <c r="L35" s="110">
        <f>IFERROR(G35/E35,0)*100</f>
        <v>60.08408417910448</v>
      </c>
      <c r="M35" s="111">
        <f>IFERROR(G35/F35,0)*100</f>
        <v>78.424455720298752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59"/>
      <c r="C36" s="112" t="s">
        <v>89</v>
      </c>
      <c r="D36" s="112"/>
      <c r="E36" s="113">
        <v>700000000</v>
      </c>
      <c r="F36" s="113">
        <v>6915294757</v>
      </c>
      <c r="G36" s="113">
        <v>574419534</v>
      </c>
      <c r="H36" s="113">
        <v>78779260</v>
      </c>
      <c r="I36" s="114">
        <v>6262095963</v>
      </c>
      <c r="J36" s="114">
        <v>6262095963</v>
      </c>
      <c r="K36" s="114"/>
      <c r="L36" s="114">
        <f>IFERROR(G36/E36,0)*100</f>
        <v>82.059933428571426</v>
      </c>
      <c r="M36" s="115">
        <f>IFERROR(G36/F36,0)*100</f>
        <v>8.3065083150439012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3"/>
  <sheetViews>
    <sheetView showGridLines="0" zoomScaleNormal="100" workbookViewId="0">
      <pane ySplit="7" topLeftCell="A8" activePane="bottomLeft" state="frozen"/>
      <selection activeCell="L3" sqref="L3:M3"/>
      <selection pane="bottomLeft" activeCell="H17" sqref="H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123"/>
      <c r="C1" s="124"/>
      <c r="D1" s="124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6" t="str">
        <f>B4&amp;L3&amp;"  일반회계 세외수입 징수현황"</f>
        <v>2026년 4월  서구  일반회계 세외수입 징수현황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2:16" ht="24.95" customHeight="1" x14ac:dyDescent="0.15">
      <c r="B3" s="125"/>
      <c r="C3" s="124"/>
      <c r="D3" s="124"/>
      <c r="E3" s="2"/>
      <c r="F3" s="2"/>
      <c r="G3" s="2"/>
      <c r="H3" s="2"/>
      <c r="I3" s="2"/>
      <c r="J3" s="2"/>
      <c r="K3" s="16" t="s">
        <v>87</v>
      </c>
      <c r="L3" s="137" t="s">
        <v>117</v>
      </c>
      <c r="M3" s="137"/>
      <c r="O3" s="3">
        <f>COUNTIF(O7:P79,"err")</f>
        <v>0</v>
      </c>
    </row>
    <row r="4" spans="2:16" s="4" customFormat="1" ht="18.75" customHeight="1" thickBot="1" x14ac:dyDescent="0.2">
      <c r="B4" s="142" t="s">
        <v>118</v>
      </c>
      <c r="C4" s="142"/>
      <c r="D4" s="142"/>
      <c r="E4" s="1"/>
      <c r="F4" s="1"/>
      <c r="G4" s="1"/>
      <c r="H4" s="1"/>
      <c r="I4" s="1"/>
      <c r="J4" s="1"/>
      <c r="K4" s="1"/>
      <c r="L4" s="134" t="s">
        <v>13</v>
      </c>
      <c r="M4" s="134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38" t="s">
        <v>9</v>
      </c>
      <c r="M5" s="139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126" customFormat="1" ht="20.100000000000001" customHeight="1" thickBot="1" x14ac:dyDescent="0.2">
      <c r="B7" s="135" t="s">
        <v>18</v>
      </c>
      <c r="C7" s="136"/>
      <c r="D7" s="136"/>
      <c r="E7" s="26">
        <f t="shared" ref="E7:K7" si="0">E8+E40+E60+E80</f>
        <v>0</v>
      </c>
      <c r="F7" s="26">
        <f t="shared" si="0"/>
        <v>2519803777</v>
      </c>
      <c r="G7" s="26">
        <f t="shared" si="0"/>
        <v>517368710</v>
      </c>
      <c r="H7" s="26">
        <f t="shared" si="0"/>
        <v>0</v>
      </c>
      <c r="I7" s="26">
        <f t="shared" si="0"/>
        <v>2002435067</v>
      </c>
      <c r="J7" s="26">
        <f t="shared" si="0"/>
        <v>1781982317</v>
      </c>
      <c r="K7" s="26">
        <f t="shared" si="0"/>
        <v>220452750</v>
      </c>
      <c r="L7" s="27">
        <f>IFERROR(G7/E7,0)*100</f>
        <v>0</v>
      </c>
      <c r="M7" s="28">
        <f>IFERROR(G7/F7,0)*100</f>
        <v>20.53210312336158</v>
      </c>
      <c r="O7" s="126" t="str">
        <f>IF(F7=G7+H7+I7,"","err")</f>
        <v/>
      </c>
      <c r="P7" s="126" t="str">
        <f>IF(I7=J7+K7,"","err")</f>
        <v/>
      </c>
    </row>
    <row r="8" spans="2:16" s="126" customFormat="1" ht="20.100000000000001" customHeight="1" x14ac:dyDescent="0.15">
      <c r="B8" s="140" t="s">
        <v>19</v>
      </c>
      <c r="C8" s="141"/>
      <c r="D8" s="141"/>
      <c r="E8" s="29">
        <f t="shared" ref="E8:K8" si="1">E9+E12+E22+E28+E34+E36</f>
        <v>0</v>
      </c>
      <c r="F8" s="29">
        <f t="shared" si="1"/>
        <v>13301190</v>
      </c>
      <c r="G8" s="29">
        <f t="shared" si="1"/>
        <v>13301190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9" si="2">IFERROR(G8/E8,0)*100</f>
        <v>0</v>
      </c>
      <c r="M8" s="30">
        <f t="shared" ref="M8:M79" si="3">IFERROR(G8/F8,0)*100</f>
        <v>100</v>
      </c>
      <c r="O8" s="126" t="str">
        <f t="shared" ref="O8:O72" si="4">IF(F8=G8+H8+I8,"","err")</f>
        <v/>
      </c>
      <c r="P8" s="126" t="str">
        <f t="shared" ref="P8:P72" si="5">IF(I8=J8+K8,"","err")</f>
        <v/>
      </c>
    </row>
    <row r="9" spans="2:16" s="126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13301190</v>
      </c>
      <c r="G9" s="33">
        <f t="shared" si="6"/>
        <v>13301190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100</v>
      </c>
      <c r="O9" s="126" t="str">
        <f t="shared" si="4"/>
        <v/>
      </c>
      <c r="P9" s="126" t="str">
        <f t="shared" si="5"/>
        <v/>
      </c>
    </row>
    <row r="10" spans="2:16" s="126" customFormat="1" ht="20.100000000000001" customHeight="1" x14ac:dyDescent="0.15">
      <c r="B10" s="60"/>
      <c r="C10" s="35" t="s">
        <v>21</v>
      </c>
      <c r="D10" s="35"/>
      <c r="E10" s="36"/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126" t="str">
        <f t="shared" si="4"/>
        <v/>
      </c>
      <c r="P10" s="126" t="str">
        <f t="shared" si="5"/>
        <v/>
      </c>
    </row>
    <row r="11" spans="2:16" s="126" customFormat="1" ht="20.100000000000001" customHeight="1" x14ac:dyDescent="0.15">
      <c r="B11" s="62"/>
      <c r="C11" s="35" t="s">
        <v>22</v>
      </c>
      <c r="D11" s="35"/>
      <c r="E11" s="36"/>
      <c r="F11" s="36">
        <v>13301190</v>
      </c>
      <c r="G11" s="36">
        <v>13301190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100</v>
      </c>
      <c r="O11" s="126" t="str">
        <f t="shared" si="4"/>
        <v/>
      </c>
      <c r="P11" s="126" t="str">
        <f t="shared" si="5"/>
        <v/>
      </c>
    </row>
    <row r="12" spans="2:16" s="126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0</v>
      </c>
      <c r="G12" s="33">
        <f t="shared" si="7"/>
        <v>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126" t="str">
        <f t="shared" si="4"/>
        <v/>
      </c>
      <c r="P12" s="126" t="str">
        <f t="shared" si="5"/>
        <v/>
      </c>
    </row>
    <row r="13" spans="2:16" s="126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126" t="str">
        <f t="shared" si="4"/>
        <v/>
      </c>
      <c r="P13" s="126" t="str">
        <f t="shared" si="5"/>
        <v/>
      </c>
    </row>
    <row r="14" spans="2:16" s="126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126" t="str">
        <f t="shared" si="4"/>
        <v/>
      </c>
      <c r="P14" s="126" t="str">
        <f t="shared" si="5"/>
        <v/>
      </c>
    </row>
    <row r="15" spans="2:16" s="126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126" t="str">
        <f t="shared" si="4"/>
        <v/>
      </c>
      <c r="P15" s="126" t="str">
        <f t="shared" si="5"/>
        <v/>
      </c>
    </row>
    <row r="16" spans="2:16" s="126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126" t="str">
        <f t="shared" si="4"/>
        <v/>
      </c>
      <c r="P16" s="126" t="str">
        <f t="shared" si="5"/>
        <v/>
      </c>
    </row>
    <row r="17" spans="2:16" s="126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126" t="str">
        <f t="shared" si="4"/>
        <v/>
      </c>
      <c r="P17" s="126" t="str">
        <f t="shared" si="5"/>
        <v/>
      </c>
    </row>
    <row r="18" spans="2:16" s="126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126" t="str">
        <f t="shared" si="4"/>
        <v/>
      </c>
      <c r="P18" s="126" t="str">
        <f t="shared" si="5"/>
        <v/>
      </c>
    </row>
    <row r="19" spans="2:16" s="126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126" t="str">
        <f t="shared" si="4"/>
        <v/>
      </c>
      <c r="P19" s="126" t="str">
        <f t="shared" si="5"/>
        <v/>
      </c>
    </row>
    <row r="20" spans="2:16" s="126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126" t="str">
        <f t="shared" si="4"/>
        <v/>
      </c>
      <c r="P20" s="126" t="str">
        <f t="shared" si="5"/>
        <v/>
      </c>
    </row>
    <row r="21" spans="2:16" s="126" customFormat="1" ht="20.100000000000001" customHeight="1" x14ac:dyDescent="0.15">
      <c r="B21" s="62"/>
      <c r="C21" s="35" t="s">
        <v>32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126" t="str">
        <f t="shared" si="4"/>
        <v/>
      </c>
      <c r="P21" s="126" t="str">
        <f t="shared" si="5"/>
        <v/>
      </c>
    </row>
    <row r="22" spans="2:16" s="126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126" t="str">
        <f t="shared" si="4"/>
        <v/>
      </c>
      <c r="P22" s="126" t="str">
        <f t="shared" si="5"/>
        <v/>
      </c>
    </row>
    <row r="23" spans="2:16" s="126" customFormat="1" ht="20.100000000000001" customHeight="1" x14ac:dyDescent="0.15">
      <c r="B23" s="145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126" t="str">
        <f t="shared" si="4"/>
        <v/>
      </c>
      <c r="P23" s="126" t="str">
        <f t="shared" si="5"/>
        <v/>
      </c>
    </row>
    <row r="24" spans="2:16" s="126" customFormat="1" ht="20.100000000000001" customHeight="1" x14ac:dyDescent="0.15">
      <c r="B24" s="145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126" t="str">
        <f t="shared" si="4"/>
        <v/>
      </c>
      <c r="P24" s="126" t="str">
        <f t="shared" si="5"/>
        <v/>
      </c>
    </row>
    <row r="25" spans="2:16" s="126" customFormat="1" ht="20.100000000000001" customHeight="1" x14ac:dyDescent="0.15">
      <c r="B25" s="145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126" t="str">
        <f t="shared" si="4"/>
        <v/>
      </c>
      <c r="P25" s="126" t="str">
        <f t="shared" si="5"/>
        <v/>
      </c>
    </row>
    <row r="26" spans="2:16" s="126" customFormat="1" ht="20.100000000000001" customHeight="1" x14ac:dyDescent="0.15">
      <c r="B26" s="145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126" t="str">
        <f t="shared" si="4"/>
        <v/>
      </c>
      <c r="P26" s="126" t="str">
        <f t="shared" si="5"/>
        <v/>
      </c>
    </row>
    <row r="27" spans="2:16" s="126" customFormat="1" ht="20.100000000000001" customHeight="1" x14ac:dyDescent="0.15">
      <c r="B27" s="145"/>
      <c r="C27" s="35" t="s">
        <v>38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126" t="str">
        <f t="shared" si="4"/>
        <v/>
      </c>
      <c r="P27" s="126" t="str">
        <f t="shared" si="5"/>
        <v/>
      </c>
    </row>
    <row r="28" spans="2:16" s="126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126" t="str">
        <f t="shared" si="4"/>
        <v/>
      </c>
      <c r="P28" s="126" t="str">
        <f t="shared" si="5"/>
        <v/>
      </c>
    </row>
    <row r="29" spans="2:16" s="126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126" t="str">
        <f t="shared" si="4"/>
        <v/>
      </c>
      <c r="P29" s="126" t="str">
        <f t="shared" si="5"/>
        <v/>
      </c>
    </row>
    <row r="30" spans="2:16" s="126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126" t="str">
        <f t="shared" si="4"/>
        <v/>
      </c>
      <c r="P30" s="126" t="str">
        <f t="shared" si="5"/>
        <v/>
      </c>
    </row>
    <row r="31" spans="2:16" s="126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126" t="str">
        <f t="shared" si="4"/>
        <v/>
      </c>
      <c r="P31" s="126" t="str">
        <f t="shared" si="5"/>
        <v/>
      </c>
    </row>
    <row r="32" spans="2:16" s="126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126" t="str">
        <f t="shared" si="4"/>
        <v/>
      </c>
      <c r="P32" s="126" t="str">
        <f t="shared" si="5"/>
        <v/>
      </c>
    </row>
    <row r="33" spans="2:16" s="126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126" t="str">
        <f t="shared" si="4"/>
        <v/>
      </c>
      <c r="P33" s="126" t="str">
        <f t="shared" si="5"/>
        <v/>
      </c>
    </row>
    <row r="34" spans="2:16" s="126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126" t="str">
        <f t="shared" si="4"/>
        <v/>
      </c>
      <c r="P34" s="126" t="str">
        <f t="shared" si="5"/>
        <v/>
      </c>
    </row>
    <row r="35" spans="2:16" s="126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126" t="str">
        <f t="shared" si="4"/>
        <v/>
      </c>
      <c r="P35" s="126" t="str">
        <f t="shared" si="5"/>
        <v/>
      </c>
    </row>
    <row r="36" spans="2:16" s="126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3">SUM(F37:F39)</f>
        <v>0</v>
      </c>
      <c r="G36" s="33">
        <f t="shared" si="13"/>
        <v>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126" t="str">
        <f t="shared" si="4"/>
        <v/>
      </c>
      <c r="P36" s="126" t="str">
        <f t="shared" si="5"/>
        <v/>
      </c>
    </row>
    <row r="37" spans="2:16" s="126" customFormat="1" ht="20.100000000000001" customHeight="1" x14ac:dyDescent="0.15">
      <c r="B37" s="145"/>
      <c r="C37" s="35" t="s">
        <v>47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126" t="str">
        <f t="shared" si="4"/>
        <v/>
      </c>
      <c r="P37" s="126" t="str">
        <f t="shared" si="5"/>
        <v/>
      </c>
    </row>
    <row r="38" spans="2:16" s="126" customFormat="1" ht="20.100000000000001" customHeight="1" x14ac:dyDescent="0.15">
      <c r="B38" s="145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126" t="str">
        <f t="shared" si="4"/>
        <v/>
      </c>
      <c r="P38" s="126" t="str">
        <f t="shared" si="5"/>
        <v/>
      </c>
    </row>
    <row r="39" spans="2:16" s="127" customFormat="1" ht="20.100000000000001" customHeight="1" x14ac:dyDescent="0.15">
      <c r="B39" s="145"/>
      <c r="C39" s="35" t="s">
        <v>49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126" t="str">
        <f t="shared" si="4"/>
        <v/>
      </c>
      <c r="P39" s="126" t="str">
        <f t="shared" si="5"/>
        <v/>
      </c>
    </row>
    <row r="40" spans="2:16" s="127" customFormat="1" ht="20.100000000000001" customHeight="1" x14ac:dyDescent="0.15">
      <c r="B40" s="143" t="s">
        <v>50</v>
      </c>
      <c r="C40" s="144"/>
      <c r="D40" s="144"/>
      <c r="E40" s="43">
        <f>E41+E46+E48+E52</f>
        <v>0</v>
      </c>
      <c r="F40" s="43">
        <f t="shared" ref="F40:K40" si="14">F41+F46+F48+F52</f>
        <v>0</v>
      </c>
      <c r="G40" s="43">
        <f t="shared" si="14"/>
        <v>0</v>
      </c>
      <c r="H40" s="43">
        <f t="shared" si="14"/>
        <v>0</v>
      </c>
      <c r="I40" s="43">
        <f t="shared" si="14"/>
        <v>0</v>
      </c>
      <c r="J40" s="43">
        <f t="shared" si="14"/>
        <v>0</v>
      </c>
      <c r="K40" s="43">
        <f t="shared" si="14"/>
        <v>0</v>
      </c>
      <c r="L40" s="44">
        <f t="shared" si="2"/>
        <v>0</v>
      </c>
      <c r="M40" s="45">
        <f t="shared" si="3"/>
        <v>0</v>
      </c>
      <c r="O40" s="126" t="str">
        <f t="shared" si="4"/>
        <v/>
      </c>
      <c r="P40" s="126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126" t="str">
        <f t="shared" si="4"/>
        <v/>
      </c>
      <c r="P41" s="126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126" t="str">
        <f t="shared" si="4"/>
        <v/>
      </c>
      <c r="P42" s="126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126" t="str">
        <f t="shared" si="4"/>
        <v/>
      </c>
      <c r="P43" s="126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126" t="str">
        <f t="shared" si="4"/>
        <v/>
      </c>
      <c r="P44" s="126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126" t="str">
        <f t="shared" si="4"/>
        <v/>
      </c>
      <c r="P45" s="126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126" t="str">
        <f t="shared" si="4"/>
        <v/>
      </c>
      <c r="P46" s="126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126" t="str">
        <f t="shared" si="4"/>
        <v/>
      </c>
      <c r="P47" s="126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126" t="str">
        <f t="shared" si="4"/>
        <v/>
      </c>
      <c r="P48" s="126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126" t="str">
        <f t="shared" si="4"/>
        <v/>
      </c>
      <c r="P49" s="126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126" t="str">
        <f t="shared" si="4"/>
        <v/>
      </c>
      <c r="P50" s="126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126" t="str">
        <f t="shared" si="4"/>
        <v/>
      </c>
      <c r="P51" s="126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8">SUM(F53:F59)</f>
        <v>0</v>
      </c>
      <c r="G52" s="33">
        <f t="shared" si="18"/>
        <v>0</v>
      </c>
      <c r="H52" s="33">
        <f t="shared" si="18"/>
        <v>0</v>
      </c>
      <c r="I52" s="33">
        <f t="shared" si="18"/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126" t="str">
        <f t="shared" si="4"/>
        <v/>
      </c>
      <c r="P52" s="126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126" t="str">
        <f t="shared" si="4"/>
        <v/>
      </c>
      <c r="P53" s="126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126" t="str">
        <f t="shared" si="4"/>
        <v/>
      </c>
      <c r="P54" s="126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126" t="str">
        <f t="shared" si="4"/>
        <v/>
      </c>
      <c r="P55" s="126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126" t="str">
        <f t="shared" si="4"/>
        <v/>
      </c>
      <c r="P56" s="126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126" t="str">
        <f t="shared" si="4"/>
        <v/>
      </c>
      <c r="P57" s="126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126" t="str">
        <f t="shared" si="4"/>
        <v/>
      </c>
      <c r="P58" s="126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/>
      <c r="G59" s="47"/>
      <c r="H59" s="47"/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126" t="str">
        <f t="shared" si="4"/>
        <v/>
      </c>
      <c r="P59" s="126" t="str">
        <f t="shared" si="5"/>
        <v/>
      </c>
    </row>
    <row r="60" spans="2:16" s="127" customFormat="1" ht="20.100000000000001" customHeight="1" x14ac:dyDescent="0.15">
      <c r="B60" s="143" t="s">
        <v>71</v>
      </c>
      <c r="C60" s="144"/>
      <c r="D60" s="144"/>
      <c r="E60" s="43">
        <f t="shared" ref="E60:K60" si="21">E61+E64+E66+E68+E71+E73+E78</f>
        <v>0</v>
      </c>
      <c r="F60" s="43">
        <f t="shared" si="21"/>
        <v>624478450</v>
      </c>
      <c r="G60" s="43">
        <f t="shared" si="21"/>
        <v>402225700</v>
      </c>
      <c r="H60" s="43">
        <f t="shared" si="21"/>
        <v>0</v>
      </c>
      <c r="I60" s="43">
        <f t="shared" si="21"/>
        <v>222252750</v>
      </c>
      <c r="J60" s="43">
        <f t="shared" si="21"/>
        <v>1800000</v>
      </c>
      <c r="K60" s="43">
        <f t="shared" si="21"/>
        <v>220452750</v>
      </c>
      <c r="L60" s="44">
        <f t="shared" si="2"/>
        <v>0</v>
      </c>
      <c r="M60" s="45">
        <f t="shared" si="3"/>
        <v>64.409860740590801</v>
      </c>
      <c r="O60" s="126" t="str">
        <f t="shared" si="4"/>
        <v/>
      </c>
      <c r="P60" s="126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SUM(E62:E63)</f>
        <v>0</v>
      </c>
      <c r="F61" s="50">
        <f t="shared" ref="F61:K61" si="22">SUM(F62:F63)</f>
        <v>18350000</v>
      </c>
      <c r="G61" s="50">
        <f t="shared" si="22"/>
        <v>15150000</v>
      </c>
      <c r="H61" s="50">
        <f t="shared" si="22"/>
        <v>0</v>
      </c>
      <c r="I61" s="50">
        <f t="shared" si="22"/>
        <v>3200000</v>
      </c>
      <c r="J61" s="50">
        <f t="shared" si="22"/>
        <v>1800000</v>
      </c>
      <c r="K61" s="50">
        <f t="shared" si="22"/>
        <v>1400000</v>
      </c>
      <c r="L61" s="39">
        <f t="shared" si="2"/>
        <v>0</v>
      </c>
      <c r="M61" s="40">
        <f t="shared" si="3"/>
        <v>82.561307901907355</v>
      </c>
      <c r="O61" s="126" t="str">
        <f t="shared" si="4"/>
        <v/>
      </c>
      <c r="P61" s="126" t="str">
        <f t="shared" si="5"/>
        <v/>
      </c>
    </row>
    <row r="62" spans="2:16" s="5" customFormat="1" ht="20.100000000000001" customHeight="1" x14ac:dyDescent="0.15">
      <c r="B62" s="46"/>
      <c r="C62" s="128" t="s">
        <v>103</v>
      </c>
      <c r="D62" s="35"/>
      <c r="E62" s="47">
        <v>0</v>
      </c>
      <c r="F62" s="36">
        <v>18350000</v>
      </c>
      <c r="G62" s="36">
        <v>15150000</v>
      </c>
      <c r="H62" s="36">
        <f>'[1]1.도시계획과(시위임)'!H62+'[1]2.주택과(시위임)'!H62+'[1]3.교통정책과(시위임)'!H62</f>
        <v>0</v>
      </c>
      <c r="I62" s="37">
        <f>F62-G62-H62</f>
        <v>3200000</v>
      </c>
      <c r="J62" s="37">
        <f>I62-K62</f>
        <v>1800000</v>
      </c>
      <c r="K62" s="37">
        <v>1400000</v>
      </c>
      <c r="L62" s="41">
        <f t="shared" si="2"/>
        <v>0</v>
      </c>
      <c r="M62" s="42">
        <f t="shared" si="3"/>
        <v>82.561307901907355</v>
      </c>
      <c r="O62" s="126" t="str">
        <f t="shared" si="4"/>
        <v/>
      </c>
      <c r="P62" s="126" t="str">
        <f t="shared" si="5"/>
        <v/>
      </c>
    </row>
    <row r="63" spans="2:16" s="5" customFormat="1" ht="20.100000000000001" customHeight="1" x14ac:dyDescent="0.15">
      <c r="B63" s="46"/>
      <c r="C63" s="128" t="s">
        <v>104</v>
      </c>
      <c r="D63" s="35"/>
      <c r="E63" s="47"/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126"/>
      <c r="P63" s="126"/>
    </row>
    <row r="64" spans="2:16" s="5" customFormat="1" ht="20.100000000000001" customHeight="1" x14ac:dyDescent="0.15">
      <c r="B64" s="31" t="s">
        <v>74</v>
      </c>
      <c r="C64" s="32"/>
      <c r="D64" s="32"/>
      <c r="E64" s="51">
        <f>E65</f>
        <v>0</v>
      </c>
      <c r="F64" s="51">
        <f t="shared" ref="F64:K64" si="23">F65</f>
        <v>0</v>
      </c>
      <c r="G64" s="51">
        <f t="shared" si="23"/>
        <v>0</v>
      </c>
      <c r="H64" s="51">
        <f t="shared" si="23"/>
        <v>0</v>
      </c>
      <c r="I64" s="51">
        <f t="shared" si="23"/>
        <v>0</v>
      </c>
      <c r="J64" s="51">
        <f t="shared" si="23"/>
        <v>0</v>
      </c>
      <c r="K64" s="51">
        <f t="shared" si="23"/>
        <v>0</v>
      </c>
      <c r="L64" s="53">
        <f t="shared" si="2"/>
        <v>0</v>
      </c>
      <c r="M64" s="54">
        <f t="shared" si="3"/>
        <v>0</v>
      </c>
      <c r="O64" s="126" t="str">
        <f t="shared" si="4"/>
        <v/>
      </c>
      <c r="P64" s="126" t="str">
        <f t="shared" si="5"/>
        <v/>
      </c>
    </row>
    <row r="65" spans="2:16" s="5" customFormat="1" ht="20.100000000000001" customHeight="1" x14ac:dyDescent="0.15">
      <c r="B65" s="46"/>
      <c r="C65" s="35" t="s">
        <v>75</v>
      </c>
      <c r="D65" s="35"/>
      <c r="E65" s="47"/>
      <c r="F65" s="47"/>
      <c r="G65" s="47"/>
      <c r="H65" s="47"/>
      <c r="I65" s="37">
        <f>F65-G65-H65</f>
        <v>0</v>
      </c>
      <c r="J65" s="37">
        <f>I65-K65</f>
        <v>0</v>
      </c>
      <c r="K65" s="37"/>
      <c r="L65" s="41">
        <f>IFERROR(G65/E65,0)*100</f>
        <v>0</v>
      </c>
      <c r="M65" s="42">
        <f>IFERROR(G65/F65,0)*100</f>
        <v>0</v>
      </c>
      <c r="O65" s="126" t="str">
        <f t="shared" si="4"/>
        <v/>
      </c>
      <c r="P65" s="126" t="str">
        <f t="shared" si="5"/>
        <v/>
      </c>
    </row>
    <row r="66" spans="2:16" s="5" customFormat="1" ht="20.100000000000001" customHeight="1" x14ac:dyDescent="0.15">
      <c r="B66" s="31" t="s">
        <v>76</v>
      </c>
      <c r="C66" s="32"/>
      <c r="D66" s="32"/>
      <c r="E66" s="51">
        <f>E67</f>
        <v>0</v>
      </c>
      <c r="F66" s="51">
        <f t="shared" ref="F66:K66" si="24">F67</f>
        <v>0</v>
      </c>
      <c r="G66" s="51">
        <f t="shared" si="24"/>
        <v>0</v>
      </c>
      <c r="H66" s="51">
        <f t="shared" si="24"/>
        <v>0</v>
      </c>
      <c r="I66" s="51">
        <f t="shared" si="24"/>
        <v>0</v>
      </c>
      <c r="J66" s="51">
        <f t="shared" si="24"/>
        <v>0</v>
      </c>
      <c r="K66" s="51">
        <f t="shared" si="24"/>
        <v>0</v>
      </c>
      <c r="L66" s="53">
        <f t="shared" si="2"/>
        <v>0</v>
      </c>
      <c r="M66" s="54">
        <f t="shared" si="3"/>
        <v>0</v>
      </c>
      <c r="O66" s="126" t="str">
        <f t="shared" si="4"/>
        <v/>
      </c>
      <c r="P66" s="126" t="str">
        <f t="shared" si="5"/>
        <v/>
      </c>
    </row>
    <row r="67" spans="2:16" s="5" customFormat="1" ht="20.100000000000001" customHeight="1" x14ac:dyDescent="0.15">
      <c r="B67" s="46"/>
      <c r="C67" s="35" t="s">
        <v>77</v>
      </c>
      <c r="D67" s="35"/>
      <c r="E67" s="47"/>
      <c r="F67" s="47"/>
      <c r="G67" s="47"/>
      <c r="H67" s="47"/>
      <c r="I67" s="37">
        <f>F67-G67-H67</f>
        <v>0</v>
      </c>
      <c r="J67" s="37">
        <f>I67-K67</f>
        <v>0</v>
      </c>
      <c r="K67" s="37"/>
      <c r="L67" s="41">
        <f t="shared" si="2"/>
        <v>0</v>
      </c>
      <c r="M67" s="42">
        <f t="shared" si="3"/>
        <v>0</v>
      </c>
      <c r="O67" s="126" t="str">
        <f t="shared" si="4"/>
        <v/>
      </c>
      <c r="P67" s="126" t="str">
        <f t="shared" si="5"/>
        <v/>
      </c>
    </row>
    <row r="68" spans="2:16" s="5" customFormat="1" ht="20.100000000000001" customHeight="1" x14ac:dyDescent="0.15">
      <c r="B68" s="31" t="s">
        <v>78</v>
      </c>
      <c r="C68" s="32"/>
      <c r="D68" s="32"/>
      <c r="E68" s="52">
        <f>SUM(E69:E70)</f>
        <v>0</v>
      </c>
      <c r="F68" s="52">
        <f t="shared" ref="F68:K68" si="25">SUM(F69:F70)</f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3">
        <f t="shared" si="2"/>
        <v>0</v>
      </c>
      <c r="M68" s="54">
        <f t="shared" si="3"/>
        <v>0</v>
      </c>
      <c r="O68" s="126" t="str">
        <f t="shared" si="4"/>
        <v/>
      </c>
      <c r="P68" s="126" t="str">
        <f t="shared" si="5"/>
        <v/>
      </c>
    </row>
    <row r="69" spans="2:16" s="5" customFormat="1" ht="20.100000000000001" customHeight="1" x14ac:dyDescent="0.15">
      <c r="B69" s="60"/>
      <c r="C69" s="35" t="s">
        <v>79</v>
      </c>
      <c r="D69" s="35"/>
      <c r="E69" s="55"/>
      <c r="F69" s="55"/>
      <c r="G69" s="55"/>
      <c r="H69" s="55"/>
      <c r="I69" s="37">
        <f>F69-G69-H69</f>
        <v>0</v>
      </c>
      <c r="J69" s="37">
        <f>I69-K69</f>
        <v>0</v>
      </c>
      <c r="K69" s="37"/>
      <c r="L69" s="56">
        <f t="shared" si="2"/>
        <v>0</v>
      </c>
      <c r="M69" s="57">
        <f t="shared" si="3"/>
        <v>0</v>
      </c>
      <c r="O69" s="126" t="str">
        <f t="shared" si="4"/>
        <v/>
      </c>
      <c r="P69" s="126" t="str">
        <f t="shared" si="5"/>
        <v/>
      </c>
    </row>
    <row r="70" spans="2:16" s="5" customFormat="1" ht="20.100000000000001" customHeight="1" x14ac:dyDescent="0.15">
      <c r="B70" s="62"/>
      <c r="C70" s="35" t="s">
        <v>80</v>
      </c>
      <c r="D70" s="35"/>
      <c r="E70" s="55"/>
      <c r="F70" s="55"/>
      <c r="G70" s="55"/>
      <c r="H70" s="55"/>
      <c r="I70" s="37">
        <f>F70-G70-H70</f>
        <v>0</v>
      </c>
      <c r="J70" s="37">
        <f>I70-K70</f>
        <v>0</v>
      </c>
      <c r="K70" s="37"/>
      <c r="L70" s="56">
        <f t="shared" si="2"/>
        <v>0</v>
      </c>
      <c r="M70" s="57">
        <f t="shared" si="3"/>
        <v>0</v>
      </c>
      <c r="O70" s="126" t="str">
        <f t="shared" si="4"/>
        <v/>
      </c>
      <c r="P70" s="126" t="str">
        <f t="shared" si="5"/>
        <v/>
      </c>
    </row>
    <row r="71" spans="2:16" s="5" customFormat="1" ht="20.100000000000001" customHeight="1" x14ac:dyDescent="0.15">
      <c r="B71" s="31" t="s">
        <v>81</v>
      </c>
      <c r="C71" s="32"/>
      <c r="D71" s="32"/>
      <c r="E71" s="51">
        <f>E72</f>
        <v>0</v>
      </c>
      <c r="F71" s="51">
        <f t="shared" ref="F71:K71" si="26">F72</f>
        <v>0</v>
      </c>
      <c r="G71" s="51">
        <f t="shared" si="26"/>
        <v>0</v>
      </c>
      <c r="H71" s="51">
        <f t="shared" si="26"/>
        <v>0</v>
      </c>
      <c r="I71" s="51">
        <f t="shared" si="26"/>
        <v>0</v>
      </c>
      <c r="J71" s="51">
        <f t="shared" si="26"/>
        <v>0</v>
      </c>
      <c r="K71" s="51">
        <f t="shared" si="26"/>
        <v>0</v>
      </c>
      <c r="L71" s="53">
        <f t="shared" si="2"/>
        <v>0</v>
      </c>
      <c r="M71" s="54">
        <f t="shared" si="3"/>
        <v>0</v>
      </c>
      <c r="O71" s="126" t="str">
        <f t="shared" si="4"/>
        <v/>
      </c>
      <c r="P71" s="126" t="str">
        <f t="shared" si="5"/>
        <v/>
      </c>
    </row>
    <row r="72" spans="2:16" s="5" customFormat="1" ht="20.100000000000001" customHeight="1" x14ac:dyDescent="0.15">
      <c r="B72" s="46"/>
      <c r="C72" s="35" t="s">
        <v>82</v>
      </c>
      <c r="D72" s="35"/>
      <c r="E72" s="47"/>
      <c r="F72" s="47"/>
      <c r="G72" s="47"/>
      <c r="H72" s="47"/>
      <c r="I72" s="37">
        <f>F72-G72-H72</f>
        <v>0</v>
      </c>
      <c r="J72" s="37">
        <f>I72-K72</f>
        <v>0</v>
      </c>
      <c r="K72" s="37"/>
      <c r="L72" s="41">
        <f>IFERROR(G72/E72,0)*100</f>
        <v>0</v>
      </c>
      <c r="M72" s="42">
        <f>IFERROR(G72/F72,0)*100</f>
        <v>0</v>
      </c>
      <c r="O72" s="126" t="str">
        <f t="shared" si="4"/>
        <v/>
      </c>
      <c r="P72" s="126" t="str">
        <f t="shared" si="5"/>
        <v/>
      </c>
    </row>
    <row r="73" spans="2:16" s="5" customFormat="1" ht="20.100000000000001" customHeight="1" x14ac:dyDescent="0.15">
      <c r="B73" s="58" t="s">
        <v>84</v>
      </c>
      <c r="C73" s="59"/>
      <c r="D73" s="59"/>
      <c r="E73" s="51">
        <f>SUM(E74:E77)</f>
        <v>0</v>
      </c>
      <c r="F73" s="51">
        <f t="shared" ref="F73:K73" si="27">SUM(F74:F77)</f>
        <v>606128450</v>
      </c>
      <c r="G73" s="51">
        <f t="shared" si="27"/>
        <v>387075700</v>
      </c>
      <c r="H73" s="51">
        <f t="shared" si="27"/>
        <v>0</v>
      </c>
      <c r="I73" s="51">
        <f t="shared" si="27"/>
        <v>219052750</v>
      </c>
      <c r="J73" s="51">
        <f t="shared" si="27"/>
        <v>0</v>
      </c>
      <c r="K73" s="51">
        <f t="shared" si="27"/>
        <v>219052750</v>
      </c>
      <c r="L73" s="53">
        <f>IFERROR(G73/E73,0)*100</f>
        <v>0</v>
      </c>
      <c r="M73" s="54">
        <f>IFERROR(G73/F73,0)*100</f>
        <v>63.860341813686517</v>
      </c>
      <c r="O73" s="126" t="str">
        <f t="shared" ref="O73:O81" si="28">IF(F73=G73+H73+I73,"","err")</f>
        <v/>
      </c>
      <c r="P73" s="126" t="str">
        <f t="shared" ref="P73:P81" si="29">IF(I73=J73+K73,"","err")</f>
        <v/>
      </c>
    </row>
    <row r="74" spans="2:16" s="5" customFormat="1" ht="20.100000000000001" customHeight="1" x14ac:dyDescent="0.15">
      <c r="B74" s="60"/>
      <c r="C74" s="129" t="s">
        <v>105</v>
      </c>
      <c r="D74" s="63"/>
      <c r="E74" s="64">
        <v>0</v>
      </c>
      <c r="F74" s="64">
        <v>603728290</v>
      </c>
      <c r="G74" s="64">
        <v>384675540</v>
      </c>
      <c r="H74" s="64">
        <v>0</v>
      </c>
      <c r="I74" s="37">
        <v>219052750</v>
      </c>
      <c r="J74" s="37">
        <v>0</v>
      </c>
      <c r="K74" s="37">
        <v>219052750</v>
      </c>
      <c r="L74" s="65">
        <f>IFERROR(G74/E74,0)*100</f>
        <v>0</v>
      </c>
      <c r="M74" s="66">
        <f>IFERROR(G74/F74,0)*100</f>
        <v>63.716666316895633</v>
      </c>
      <c r="O74" s="126" t="str">
        <f t="shared" si="28"/>
        <v/>
      </c>
      <c r="P74" s="126" t="str">
        <f t="shared" si="29"/>
        <v/>
      </c>
    </row>
    <row r="75" spans="2:16" s="5" customFormat="1" ht="20.100000000000001" customHeight="1" x14ac:dyDescent="0.15">
      <c r="B75" s="60"/>
      <c r="C75" s="129" t="s">
        <v>106</v>
      </c>
      <c r="D75" s="63"/>
      <c r="E75" s="64">
        <v>0</v>
      </c>
      <c r="F75" s="64">
        <v>2400160</v>
      </c>
      <c r="G75" s="64">
        <v>2400160</v>
      </c>
      <c r="H75" s="64">
        <v>0</v>
      </c>
      <c r="I75" s="37">
        <v>0</v>
      </c>
      <c r="J75" s="37">
        <v>0</v>
      </c>
      <c r="K75" s="37">
        <v>0</v>
      </c>
      <c r="L75" s="65"/>
      <c r="M75" s="66"/>
      <c r="O75" s="126"/>
      <c r="P75" s="126"/>
    </row>
    <row r="76" spans="2:16" s="5" customFormat="1" ht="20.100000000000001" customHeight="1" x14ac:dyDescent="0.15">
      <c r="B76" s="60"/>
      <c r="C76" s="129" t="s">
        <v>107</v>
      </c>
      <c r="D76" s="63"/>
      <c r="E76" s="64">
        <v>0</v>
      </c>
      <c r="F76" s="64">
        <v>0</v>
      </c>
      <c r="G76" s="64">
        <v>0</v>
      </c>
      <c r="H76" s="64">
        <v>0</v>
      </c>
      <c r="I76" s="37">
        <v>0</v>
      </c>
      <c r="J76" s="37">
        <v>0</v>
      </c>
      <c r="K76" s="37">
        <v>0</v>
      </c>
      <c r="L76" s="65"/>
      <c r="M76" s="66"/>
      <c r="O76" s="126"/>
      <c r="P76" s="126"/>
    </row>
    <row r="77" spans="2:16" s="5" customFormat="1" ht="20.100000000000001" customHeight="1" x14ac:dyDescent="0.15">
      <c r="B77" s="60"/>
      <c r="C77" s="129" t="s">
        <v>108</v>
      </c>
      <c r="D77" s="63"/>
      <c r="E77" s="64">
        <v>0</v>
      </c>
      <c r="F77" s="64">
        <v>0</v>
      </c>
      <c r="G77" s="64">
        <v>0</v>
      </c>
      <c r="H77" s="64">
        <v>0</v>
      </c>
      <c r="I77" s="37">
        <v>0</v>
      </c>
      <c r="J77" s="37">
        <v>0</v>
      </c>
      <c r="K77" s="37">
        <v>0</v>
      </c>
      <c r="L77" s="65"/>
      <c r="M77" s="66"/>
      <c r="O77" s="126"/>
      <c r="P77" s="126"/>
    </row>
    <row r="78" spans="2:16" s="5" customFormat="1" ht="20.100000000000001" customHeight="1" x14ac:dyDescent="0.15">
      <c r="B78" s="58" t="s">
        <v>85</v>
      </c>
      <c r="C78" s="59"/>
      <c r="D78" s="59"/>
      <c r="E78" s="51">
        <f>E79</f>
        <v>0</v>
      </c>
      <c r="F78" s="51">
        <f t="shared" ref="F78:K78" si="30">F79</f>
        <v>0</v>
      </c>
      <c r="G78" s="51">
        <f t="shared" si="30"/>
        <v>0</v>
      </c>
      <c r="H78" s="51">
        <f t="shared" si="30"/>
        <v>0</v>
      </c>
      <c r="I78" s="51">
        <f t="shared" si="30"/>
        <v>0</v>
      </c>
      <c r="J78" s="51">
        <f t="shared" si="30"/>
        <v>0</v>
      </c>
      <c r="K78" s="51">
        <f t="shared" si="30"/>
        <v>0</v>
      </c>
      <c r="L78" s="53">
        <f t="shared" si="2"/>
        <v>0</v>
      </c>
      <c r="M78" s="54">
        <f t="shared" si="3"/>
        <v>0</v>
      </c>
      <c r="O78" s="126" t="str">
        <f t="shared" si="28"/>
        <v/>
      </c>
      <c r="P78" s="126" t="str">
        <f t="shared" si="29"/>
        <v/>
      </c>
    </row>
    <row r="79" spans="2:16" s="5" customFormat="1" ht="20.100000000000001" customHeight="1" x14ac:dyDescent="0.15">
      <c r="B79" s="46"/>
      <c r="C79" s="35" t="s">
        <v>86</v>
      </c>
      <c r="D79" s="35"/>
      <c r="E79" s="47"/>
      <c r="F79" s="47"/>
      <c r="G79" s="47"/>
      <c r="H79" s="47"/>
      <c r="I79" s="37">
        <f>F79-G79-H79</f>
        <v>0</v>
      </c>
      <c r="J79" s="37">
        <f>I79-K79</f>
        <v>0</v>
      </c>
      <c r="K79" s="37"/>
      <c r="L79" s="41">
        <f t="shared" si="2"/>
        <v>0</v>
      </c>
      <c r="M79" s="42">
        <f t="shared" si="3"/>
        <v>0</v>
      </c>
      <c r="O79" s="126" t="str">
        <f t="shared" si="28"/>
        <v/>
      </c>
      <c r="P79" s="126" t="str">
        <f t="shared" si="29"/>
        <v/>
      </c>
    </row>
    <row r="80" spans="2:16" s="127" customFormat="1" ht="20.100000000000001" customHeight="1" x14ac:dyDescent="0.15">
      <c r="B80" s="143" t="s">
        <v>101</v>
      </c>
      <c r="C80" s="144"/>
      <c r="D80" s="144"/>
      <c r="E80" s="43">
        <f>E81</f>
        <v>0</v>
      </c>
      <c r="F80" s="43">
        <f t="shared" ref="F80:K80" si="31">F81</f>
        <v>1882024137</v>
      </c>
      <c r="G80" s="43">
        <f t="shared" si="31"/>
        <v>101841820</v>
      </c>
      <c r="H80" s="43">
        <f t="shared" si="31"/>
        <v>0</v>
      </c>
      <c r="I80" s="43">
        <f t="shared" si="31"/>
        <v>1780182317</v>
      </c>
      <c r="J80" s="43">
        <f t="shared" si="31"/>
        <v>1780182317</v>
      </c>
      <c r="K80" s="43">
        <f t="shared" si="31"/>
        <v>0</v>
      </c>
      <c r="L80" s="44">
        <f>IFERROR(G80/E80,0)*100</f>
        <v>0</v>
      </c>
      <c r="M80" s="45">
        <f>IFERROR(G80/F80,0)*100</f>
        <v>5.4112919169218925</v>
      </c>
      <c r="O80" s="126" t="str">
        <f t="shared" si="28"/>
        <v/>
      </c>
      <c r="P80" s="126" t="str">
        <f t="shared" si="29"/>
        <v/>
      </c>
    </row>
    <row r="81" spans="2:16" s="5" customFormat="1" ht="20.100000000000001" customHeight="1" x14ac:dyDescent="0.15">
      <c r="B81" s="116" t="s">
        <v>101</v>
      </c>
      <c r="C81" s="117"/>
      <c r="D81" s="117"/>
      <c r="E81" s="118">
        <f>SUM(E82:E93)</f>
        <v>0</v>
      </c>
      <c r="F81" s="118">
        <f t="shared" ref="F81:K81" si="32">SUM(F82:F93)</f>
        <v>1882024137</v>
      </c>
      <c r="G81" s="118">
        <f t="shared" si="32"/>
        <v>101841820</v>
      </c>
      <c r="H81" s="118">
        <f t="shared" si="32"/>
        <v>0</v>
      </c>
      <c r="I81" s="118">
        <f t="shared" si="32"/>
        <v>1780182317</v>
      </c>
      <c r="J81" s="118">
        <f t="shared" si="32"/>
        <v>1780182317</v>
      </c>
      <c r="K81" s="118">
        <f t="shared" si="32"/>
        <v>0</v>
      </c>
      <c r="L81" s="119">
        <f>IFERROR(G81/E81,0)*100</f>
        <v>0</v>
      </c>
      <c r="M81" s="120">
        <f>IFERROR(G81/F81,0)*100</f>
        <v>5.4112919169218925</v>
      </c>
      <c r="O81" s="126" t="str">
        <f t="shared" si="28"/>
        <v/>
      </c>
      <c r="P81" s="126" t="str">
        <f t="shared" si="29"/>
        <v/>
      </c>
    </row>
    <row r="82" spans="2:16" s="5" customFormat="1" ht="20.100000000000001" customHeight="1" x14ac:dyDescent="0.15">
      <c r="B82" s="60"/>
      <c r="C82" s="128" t="s">
        <v>109</v>
      </c>
      <c r="D82" s="35"/>
      <c r="E82" s="36">
        <v>0</v>
      </c>
      <c r="F82" s="36">
        <v>0</v>
      </c>
      <c r="G82" s="36">
        <v>0</v>
      </c>
      <c r="H82" s="36">
        <v>0</v>
      </c>
      <c r="I82" s="37">
        <v>0</v>
      </c>
      <c r="J82" s="37">
        <v>0</v>
      </c>
      <c r="K82" s="36">
        <v>0</v>
      </c>
      <c r="L82" s="41">
        <f>IFERROR(G82/E82,0)*100</f>
        <v>0</v>
      </c>
      <c r="M82" s="42">
        <f>IFERROR(G82/F82,0)*100</f>
        <v>0</v>
      </c>
      <c r="O82" s="126" t="str">
        <f>IF(F82=G82+H82+I82,"","err")</f>
        <v/>
      </c>
      <c r="P82" s="126" t="str">
        <f>IF(I82=J82+K82,"","err")</f>
        <v/>
      </c>
    </row>
    <row r="83" spans="2:16" s="5" customFormat="1" ht="20.100000000000001" customHeight="1" x14ac:dyDescent="0.15">
      <c r="B83" s="61"/>
      <c r="C83" s="128" t="s">
        <v>110</v>
      </c>
      <c r="D83" s="35"/>
      <c r="E83" s="36">
        <v>0</v>
      </c>
      <c r="F83" s="36">
        <v>0</v>
      </c>
      <c r="G83" s="36">
        <v>0</v>
      </c>
      <c r="H83" s="36">
        <v>0</v>
      </c>
      <c r="I83" s="37">
        <v>0</v>
      </c>
      <c r="J83" s="37">
        <v>0</v>
      </c>
      <c r="K83" s="36">
        <v>0</v>
      </c>
      <c r="L83" s="41">
        <f t="shared" ref="L83:L91" si="33">IFERROR(G83/E83,0)*100</f>
        <v>0</v>
      </c>
      <c r="M83" s="42">
        <f t="shared" ref="M83:M91" si="34">IFERROR(G83/F83,0)*100</f>
        <v>0</v>
      </c>
      <c r="O83" s="126"/>
      <c r="P83" s="126"/>
    </row>
    <row r="84" spans="2:16" s="5" customFormat="1" ht="20.100000000000001" customHeight="1" x14ac:dyDescent="0.15">
      <c r="B84" s="61"/>
      <c r="C84" s="128" t="s">
        <v>111</v>
      </c>
      <c r="D84" s="35"/>
      <c r="E84" s="36">
        <v>0</v>
      </c>
      <c r="F84" s="36">
        <v>0</v>
      </c>
      <c r="G84" s="36">
        <v>0</v>
      </c>
      <c r="H84" s="36">
        <v>0</v>
      </c>
      <c r="I84" s="37">
        <v>0</v>
      </c>
      <c r="J84" s="37">
        <v>0</v>
      </c>
      <c r="K84" s="36">
        <v>0</v>
      </c>
      <c r="L84" s="41">
        <f t="shared" si="33"/>
        <v>0</v>
      </c>
      <c r="M84" s="42">
        <f t="shared" si="34"/>
        <v>0</v>
      </c>
      <c r="O84" s="126"/>
      <c r="P84" s="126"/>
    </row>
    <row r="85" spans="2:16" s="5" customFormat="1" ht="20.100000000000001" customHeight="1" x14ac:dyDescent="0.15">
      <c r="B85" s="61"/>
      <c r="C85" s="128" t="s">
        <v>112</v>
      </c>
      <c r="D85" s="35"/>
      <c r="E85" s="36">
        <v>0</v>
      </c>
      <c r="F85" s="36">
        <v>0</v>
      </c>
      <c r="G85" s="36">
        <v>0</v>
      </c>
      <c r="H85" s="36">
        <v>0</v>
      </c>
      <c r="I85" s="37">
        <v>0</v>
      </c>
      <c r="J85" s="37">
        <v>0</v>
      </c>
      <c r="K85" s="36">
        <v>0</v>
      </c>
      <c r="L85" s="41">
        <f t="shared" si="33"/>
        <v>0</v>
      </c>
      <c r="M85" s="42">
        <f t="shared" si="34"/>
        <v>0</v>
      </c>
      <c r="O85" s="126"/>
      <c r="P85" s="126"/>
    </row>
    <row r="86" spans="2:16" s="5" customFormat="1" ht="20.100000000000001" customHeight="1" x14ac:dyDescent="0.15">
      <c r="B86" s="61"/>
      <c r="C86" s="128" t="s">
        <v>113</v>
      </c>
      <c r="D86" s="35"/>
      <c r="E86" s="36">
        <v>0</v>
      </c>
      <c r="F86" s="36">
        <v>0</v>
      </c>
      <c r="G86" s="36">
        <v>0</v>
      </c>
      <c r="H86" s="36">
        <v>0</v>
      </c>
      <c r="I86" s="37">
        <v>0</v>
      </c>
      <c r="J86" s="37">
        <v>0</v>
      </c>
      <c r="K86" s="36">
        <v>0</v>
      </c>
      <c r="L86" s="41">
        <f t="shared" si="33"/>
        <v>0</v>
      </c>
      <c r="M86" s="42">
        <f t="shared" si="34"/>
        <v>0</v>
      </c>
      <c r="O86" s="126"/>
      <c r="P86" s="126"/>
    </row>
    <row r="87" spans="2:16" s="5" customFormat="1" ht="20.100000000000001" customHeight="1" x14ac:dyDescent="0.15">
      <c r="B87" s="61"/>
      <c r="C87" s="128" t="s">
        <v>103</v>
      </c>
      <c r="D87" s="35"/>
      <c r="E87" s="36">
        <v>0</v>
      </c>
      <c r="F87" s="36">
        <v>12452500</v>
      </c>
      <c r="G87" s="36">
        <v>750000</v>
      </c>
      <c r="H87" s="36">
        <v>0</v>
      </c>
      <c r="I87" s="37">
        <v>11702500</v>
      </c>
      <c r="J87" s="37">
        <v>11702500</v>
      </c>
      <c r="K87" s="36">
        <v>0</v>
      </c>
      <c r="L87" s="41">
        <f t="shared" si="33"/>
        <v>0</v>
      </c>
      <c r="M87" s="42">
        <f t="shared" si="34"/>
        <v>6.0228869704878543</v>
      </c>
      <c r="O87" s="126"/>
      <c r="P87" s="126"/>
    </row>
    <row r="88" spans="2:16" s="5" customFormat="1" ht="20.100000000000001" customHeight="1" x14ac:dyDescent="0.15">
      <c r="B88" s="61"/>
      <c r="C88" s="128" t="s">
        <v>114</v>
      </c>
      <c r="D88" s="35"/>
      <c r="E88" s="36">
        <v>0</v>
      </c>
      <c r="F88" s="36">
        <v>0</v>
      </c>
      <c r="G88" s="36">
        <v>0</v>
      </c>
      <c r="H88" s="36">
        <v>0</v>
      </c>
      <c r="I88" s="37">
        <v>0</v>
      </c>
      <c r="J88" s="37">
        <v>0</v>
      </c>
      <c r="K88" s="36">
        <v>0</v>
      </c>
      <c r="L88" s="41">
        <f t="shared" si="33"/>
        <v>0</v>
      </c>
      <c r="M88" s="42">
        <f t="shared" si="34"/>
        <v>0</v>
      </c>
      <c r="O88" s="126"/>
      <c r="P88" s="126"/>
    </row>
    <row r="89" spans="2:16" s="5" customFormat="1" ht="20.100000000000001" customHeight="1" x14ac:dyDescent="0.15">
      <c r="B89" s="61"/>
      <c r="C89" s="128" t="s">
        <v>115</v>
      </c>
      <c r="D89" s="35"/>
      <c r="E89" s="36">
        <v>0</v>
      </c>
      <c r="F89" s="36">
        <v>0</v>
      </c>
      <c r="G89" s="36">
        <v>0</v>
      </c>
      <c r="H89" s="36">
        <v>0</v>
      </c>
      <c r="I89" s="37">
        <v>0</v>
      </c>
      <c r="J89" s="37">
        <v>0</v>
      </c>
      <c r="K89" s="36">
        <v>0</v>
      </c>
      <c r="L89" s="41">
        <f t="shared" si="33"/>
        <v>0</v>
      </c>
      <c r="M89" s="42">
        <f t="shared" si="34"/>
        <v>0</v>
      </c>
      <c r="O89" s="126"/>
      <c r="P89" s="126"/>
    </row>
    <row r="90" spans="2:16" s="5" customFormat="1" ht="20.100000000000001" customHeight="1" x14ac:dyDescent="0.15">
      <c r="B90" s="61"/>
      <c r="C90" s="128" t="s">
        <v>105</v>
      </c>
      <c r="D90" s="35"/>
      <c r="E90" s="36">
        <v>0</v>
      </c>
      <c r="F90" s="36">
        <v>0</v>
      </c>
      <c r="G90" s="36">
        <v>0</v>
      </c>
      <c r="H90" s="36">
        <v>0</v>
      </c>
      <c r="I90" s="37">
        <v>0</v>
      </c>
      <c r="J90" s="37">
        <v>0</v>
      </c>
      <c r="K90" s="36">
        <v>0</v>
      </c>
      <c r="L90" s="41">
        <f t="shared" si="33"/>
        <v>0</v>
      </c>
      <c r="M90" s="42">
        <f t="shared" si="34"/>
        <v>0</v>
      </c>
      <c r="O90" s="126"/>
      <c r="P90" s="126"/>
    </row>
    <row r="91" spans="2:16" s="5" customFormat="1" ht="20.100000000000001" customHeight="1" x14ac:dyDescent="0.15">
      <c r="B91" s="61"/>
      <c r="C91" s="128" t="s">
        <v>106</v>
      </c>
      <c r="D91" s="35"/>
      <c r="E91" s="36">
        <v>0</v>
      </c>
      <c r="F91" s="36">
        <v>1869571637</v>
      </c>
      <c r="G91" s="36">
        <v>101091820</v>
      </c>
      <c r="H91" s="36">
        <v>0</v>
      </c>
      <c r="I91" s="37">
        <v>1768479817</v>
      </c>
      <c r="J91" s="37">
        <v>1768479817</v>
      </c>
      <c r="K91" s="36">
        <v>0</v>
      </c>
      <c r="L91" s="41">
        <f t="shared" si="33"/>
        <v>0</v>
      </c>
      <c r="M91" s="42">
        <f t="shared" si="34"/>
        <v>5.407218316716472</v>
      </c>
      <c r="O91" s="126"/>
      <c r="P91" s="126"/>
    </row>
    <row r="92" spans="2:16" s="5" customFormat="1" ht="20.100000000000001" customHeight="1" x14ac:dyDescent="0.15">
      <c r="B92" s="61"/>
      <c r="C92" s="128" t="s">
        <v>107</v>
      </c>
      <c r="D92" s="35"/>
      <c r="E92" s="36">
        <v>0</v>
      </c>
      <c r="F92" s="36">
        <v>0</v>
      </c>
      <c r="G92" s="36">
        <v>0</v>
      </c>
      <c r="H92" s="36">
        <v>0</v>
      </c>
      <c r="I92" s="37">
        <v>0</v>
      </c>
      <c r="J92" s="37">
        <v>0</v>
      </c>
      <c r="K92" s="36">
        <v>0</v>
      </c>
      <c r="L92" s="41">
        <f>IFERROR(G92/E92,0)*100</f>
        <v>0</v>
      </c>
      <c r="M92" s="42">
        <f>IFERROR(G92/F92,0)*100</f>
        <v>0</v>
      </c>
      <c r="O92" s="126"/>
      <c r="P92" s="126"/>
    </row>
    <row r="93" spans="2:16" s="5" customFormat="1" ht="20.100000000000001" customHeight="1" thickBot="1" x14ac:dyDescent="0.2">
      <c r="B93" s="130"/>
      <c r="C93" s="131" t="s">
        <v>116</v>
      </c>
      <c r="D93" s="67"/>
      <c r="E93" s="132">
        <v>0</v>
      </c>
      <c r="F93" s="132">
        <v>0</v>
      </c>
      <c r="G93" s="132">
        <v>0</v>
      </c>
      <c r="H93" s="132">
        <v>0</v>
      </c>
      <c r="I93" s="69">
        <v>0</v>
      </c>
      <c r="J93" s="69">
        <v>0</v>
      </c>
      <c r="K93" s="132">
        <v>0</v>
      </c>
      <c r="L93" s="70">
        <f>IFERROR(G93/E93,0)*100</f>
        <v>0</v>
      </c>
      <c r="M93" s="71">
        <f>IFERROR(G93/F93,0)*100</f>
        <v>0</v>
      </c>
      <c r="O93" s="126"/>
      <c r="P93" s="126"/>
    </row>
  </sheetData>
  <sheetProtection selectLockedCells="1"/>
  <mergeCells count="13">
    <mergeCell ref="B2:M2"/>
    <mergeCell ref="L3:M3"/>
    <mergeCell ref="B4:D4"/>
    <mergeCell ref="L4:M4"/>
    <mergeCell ref="L5:M5"/>
    <mergeCell ref="B7:D7"/>
    <mergeCell ref="B80:D80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2026-05-20T05:14:59Z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