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월보 사전공개정보등록(홈페이지)\변환파일\"/>
    </mc:Choice>
  </mc:AlternateContent>
  <xr:revisionPtr revIDLastSave="0" documentId="8_{F0D8ECD9-348B-4DE5-8840-E9610C344B84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1" i="61" l="1"/>
  <c r="M22" i="61"/>
  <c r="O33" i="61"/>
  <c r="G12" i="61"/>
  <c r="M28" i="61"/>
  <c r="H12" i="61"/>
  <c r="K62" i="57"/>
  <c r="K7" i="57"/>
  <c r="H8" i="57"/>
  <c r="I58" i="57"/>
  <c r="M54" i="57"/>
  <c r="M30" i="57"/>
  <c r="I26" i="57"/>
  <c r="I18" i="57"/>
  <c r="M14" i="57"/>
  <c r="L46" i="55"/>
  <c r="M65" i="55"/>
  <c r="I75" i="55"/>
  <c r="L73" i="55"/>
  <c r="L72" i="55"/>
  <c r="M71" i="55"/>
  <c r="I71" i="55"/>
  <c r="L66" i="55"/>
  <c r="M59" i="55"/>
  <c r="I59" i="55"/>
  <c r="M56" i="55"/>
  <c r="I56" i="55"/>
  <c r="M51" i="55"/>
  <c r="I50" i="55"/>
  <c r="I49" i="55"/>
  <c r="L47" i="55"/>
  <c r="I47" i="55"/>
  <c r="I44" i="55"/>
  <c r="L39" i="55"/>
  <c r="I39" i="55"/>
  <c r="I38" i="55"/>
  <c r="L37" i="55"/>
  <c r="I37" i="55"/>
  <c r="I33" i="55"/>
  <c r="M32" i="55"/>
  <c r="I32" i="55"/>
  <c r="M31" i="55"/>
  <c r="L30" i="55"/>
  <c r="I30" i="55"/>
  <c r="L27" i="55"/>
  <c r="I26" i="55"/>
  <c r="M25" i="55"/>
  <c r="L24" i="55"/>
  <c r="I24" i="55"/>
  <c r="M23" i="55"/>
  <c r="L21" i="55"/>
  <c r="I21" i="55"/>
  <c r="I19" i="55"/>
  <c r="L18" i="55"/>
  <c r="I18" i="55"/>
  <c r="M17" i="55"/>
  <c r="I16" i="55"/>
  <c r="I15" i="55"/>
  <c r="O15" i="55"/>
  <c r="M14" i="55"/>
  <c r="I14" i="55"/>
  <c r="L13" i="55"/>
  <c r="I13" i="55"/>
  <c r="L11" i="55"/>
  <c r="I10" i="55"/>
  <c r="O10" i="55"/>
  <c r="B4" i="59"/>
  <c r="B4" i="61"/>
  <c r="B4" i="58"/>
  <c r="B4" i="57"/>
  <c r="G11" i="61"/>
  <c r="H11" i="61"/>
  <c r="H10" i="61"/>
  <c r="K11" i="61"/>
  <c r="K10" i="61"/>
  <c r="F12" i="61"/>
  <c r="K12" i="61"/>
  <c r="O21" i="61"/>
  <c r="O35" i="61"/>
  <c r="O36" i="61"/>
  <c r="L3" i="59"/>
  <c r="L3" i="61"/>
  <c r="L3" i="58"/>
  <c r="L3" i="57"/>
  <c r="M36" i="61"/>
  <c r="L36" i="61"/>
  <c r="M35" i="61"/>
  <c r="L35" i="61"/>
  <c r="M34" i="61"/>
  <c r="M33" i="61"/>
  <c r="M29" i="61"/>
  <c r="L29" i="61"/>
  <c r="M27" i="61"/>
  <c r="L27" i="61"/>
  <c r="L26" i="61"/>
  <c r="M24" i="61"/>
  <c r="L24" i="61"/>
  <c r="M23" i="61"/>
  <c r="L23" i="61"/>
  <c r="M21" i="61"/>
  <c r="L21" i="61"/>
  <c r="M20" i="61"/>
  <c r="L20" i="61"/>
  <c r="M18" i="61"/>
  <c r="L18" i="61"/>
  <c r="M17" i="61"/>
  <c r="L17" i="61"/>
  <c r="M15" i="61"/>
  <c r="L15" i="61"/>
  <c r="M14" i="61"/>
  <c r="L14" i="61"/>
  <c r="M13" i="61"/>
  <c r="E12" i="61"/>
  <c r="E10" i="61"/>
  <c r="L10" i="61"/>
  <c r="E11" i="61"/>
  <c r="L11" i="61"/>
  <c r="G10" i="61"/>
  <c r="F9" i="61"/>
  <c r="G8" i="61"/>
  <c r="E8" i="61"/>
  <c r="L32" i="61"/>
  <c r="L13" i="61"/>
  <c r="L33" i="61"/>
  <c r="L34" i="61"/>
  <c r="K86" i="59"/>
  <c r="I76" i="59"/>
  <c r="J76" i="59"/>
  <c r="I88" i="59"/>
  <c r="J88" i="59"/>
  <c r="I89" i="59"/>
  <c r="J89" i="59"/>
  <c r="I90" i="59"/>
  <c r="J90" i="59"/>
  <c r="K74" i="59"/>
  <c r="I62" i="59"/>
  <c r="J62" i="59"/>
  <c r="I63" i="59"/>
  <c r="J63" i="59"/>
  <c r="I64" i="59"/>
  <c r="J64" i="59"/>
  <c r="I65" i="59"/>
  <c r="J65" i="59"/>
  <c r="I66" i="59"/>
  <c r="J66" i="59"/>
  <c r="I67" i="59"/>
  <c r="J67" i="59"/>
  <c r="I68" i="59"/>
  <c r="J68" i="59"/>
  <c r="I69" i="59"/>
  <c r="J69" i="59"/>
  <c r="I70" i="59"/>
  <c r="J70" i="59"/>
  <c r="I71" i="59"/>
  <c r="J71" i="59"/>
  <c r="I72" i="59"/>
  <c r="J72" i="59"/>
  <c r="K60" i="59"/>
  <c r="M92" i="59"/>
  <c r="L92" i="59"/>
  <c r="I92" i="59"/>
  <c r="K91" i="59"/>
  <c r="M87" i="59"/>
  <c r="L87" i="59"/>
  <c r="I87" i="59"/>
  <c r="M85" i="59"/>
  <c r="L85" i="59"/>
  <c r="I85" i="59"/>
  <c r="K84" i="59"/>
  <c r="M83" i="59"/>
  <c r="L83" i="59"/>
  <c r="I83" i="59"/>
  <c r="O83" i="59"/>
  <c r="M82" i="59"/>
  <c r="L82" i="59"/>
  <c r="I82" i="59"/>
  <c r="K81" i="59"/>
  <c r="M80" i="59"/>
  <c r="L80" i="59"/>
  <c r="I80" i="59"/>
  <c r="K79" i="59"/>
  <c r="M78" i="59"/>
  <c r="L78" i="59"/>
  <c r="I78" i="59"/>
  <c r="O78" i="59"/>
  <c r="K77" i="59"/>
  <c r="M75" i="59"/>
  <c r="L75" i="59"/>
  <c r="I75" i="59"/>
  <c r="I74" i="59"/>
  <c r="M61" i="59"/>
  <c r="L61" i="59"/>
  <c r="I61" i="59"/>
  <c r="O61" i="59"/>
  <c r="M59" i="59"/>
  <c r="L59" i="59"/>
  <c r="I59" i="59"/>
  <c r="I58" i="59"/>
  <c r="O58" i="59"/>
  <c r="M57" i="59"/>
  <c r="L57" i="59"/>
  <c r="I57" i="59"/>
  <c r="O57" i="59"/>
  <c r="M56" i="59"/>
  <c r="L56" i="59"/>
  <c r="I56" i="59"/>
  <c r="O56" i="59"/>
  <c r="M55" i="59"/>
  <c r="L55" i="59"/>
  <c r="I55" i="59"/>
  <c r="O55" i="59"/>
  <c r="M54" i="59"/>
  <c r="L54" i="59"/>
  <c r="I54" i="59"/>
  <c r="M53" i="59"/>
  <c r="L53" i="59"/>
  <c r="I53" i="59"/>
  <c r="O53" i="59"/>
  <c r="K52" i="59"/>
  <c r="M51" i="59"/>
  <c r="L51" i="59"/>
  <c r="I51" i="59"/>
  <c r="O51" i="59"/>
  <c r="M50" i="59"/>
  <c r="L50" i="59"/>
  <c r="I50" i="59"/>
  <c r="O50" i="59"/>
  <c r="M49" i="59"/>
  <c r="L49" i="59"/>
  <c r="I49" i="59"/>
  <c r="O49" i="59"/>
  <c r="K48" i="59"/>
  <c r="M47" i="59"/>
  <c r="L47" i="59"/>
  <c r="I47" i="59"/>
  <c r="J47" i="59"/>
  <c r="J46" i="59"/>
  <c r="I46" i="59"/>
  <c r="O46" i="59"/>
  <c r="K46" i="59"/>
  <c r="M45" i="59"/>
  <c r="L45" i="59"/>
  <c r="I45" i="59"/>
  <c r="I44" i="59"/>
  <c r="M43" i="59"/>
  <c r="L43" i="59"/>
  <c r="I43" i="59"/>
  <c r="J43" i="59"/>
  <c r="M42" i="59"/>
  <c r="L42" i="59"/>
  <c r="I42" i="59"/>
  <c r="O42" i="59"/>
  <c r="K41" i="59"/>
  <c r="M39" i="59"/>
  <c r="L39" i="59"/>
  <c r="I39" i="59"/>
  <c r="M38" i="59"/>
  <c r="L38" i="59"/>
  <c r="I38" i="59"/>
  <c r="I36" i="59"/>
  <c r="O36" i="59"/>
  <c r="M37" i="59"/>
  <c r="L37" i="59"/>
  <c r="I37" i="59"/>
  <c r="O37" i="59"/>
  <c r="K36" i="59"/>
  <c r="M35" i="59"/>
  <c r="L35" i="59"/>
  <c r="I35" i="59"/>
  <c r="O35" i="59"/>
  <c r="K34" i="59"/>
  <c r="M33" i="59"/>
  <c r="L33" i="59"/>
  <c r="I33" i="59"/>
  <c r="J33" i="59"/>
  <c r="P33" i="59"/>
  <c r="M32" i="59"/>
  <c r="L32" i="59"/>
  <c r="I32" i="59"/>
  <c r="O32" i="59"/>
  <c r="M31" i="59"/>
  <c r="L31" i="59"/>
  <c r="I31" i="59"/>
  <c r="J31" i="59"/>
  <c r="M30" i="59"/>
  <c r="L30" i="59"/>
  <c r="I30" i="59"/>
  <c r="O30" i="59"/>
  <c r="M29" i="59"/>
  <c r="L29" i="59"/>
  <c r="I29" i="59"/>
  <c r="K28" i="59"/>
  <c r="M27" i="59"/>
  <c r="L27" i="59"/>
  <c r="I27" i="59"/>
  <c r="J27" i="59"/>
  <c r="P27" i="59"/>
  <c r="O27" i="59"/>
  <c r="I26" i="59"/>
  <c r="O26" i="59"/>
  <c r="M25" i="59"/>
  <c r="L25" i="59"/>
  <c r="I25" i="59"/>
  <c r="O25" i="59"/>
  <c r="M24" i="59"/>
  <c r="L24" i="59"/>
  <c r="I24" i="59"/>
  <c r="M23" i="59"/>
  <c r="L23" i="59"/>
  <c r="I23" i="59"/>
  <c r="O23" i="59"/>
  <c r="K22" i="59"/>
  <c r="M21" i="59"/>
  <c r="L21" i="59"/>
  <c r="I21" i="59"/>
  <c r="I20" i="59"/>
  <c r="J20" i="59"/>
  <c r="P20" i="59"/>
  <c r="M19" i="59"/>
  <c r="L19" i="59"/>
  <c r="I19" i="59"/>
  <c r="M18" i="59"/>
  <c r="L18" i="59"/>
  <c r="I18" i="59"/>
  <c r="M17" i="59"/>
  <c r="L17" i="59"/>
  <c r="I17" i="59"/>
  <c r="M16" i="59"/>
  <c r="L16" i="59"/>
  <c r="I16" i="59"/>
  <c r="O16" i="59"/>
  <c r="M15" i="59"/>
  <c r="L15" i="59"/>
  <c r="I15" i="59"/>
  <c r="O15" i="59"/>
  <c r="M14" i="59"/>
  <c r="L14" i="59"/>
  <c r="I14" i="59"/>
  <c r="J14" i="59"/>
  <c r="P14" i="59"/>
  <c r="M13" i="59"/>
  <c r="L13" i="59"/>
  <c r="I13" i="59"/>
  <c r="O13" i="59"/>
  <c r="K12" i="59"/>
  <c r="M11" i="59"/>
  <c r="L11" i="59"/>
  <c r="I11" i="59"/>
  <c r="O11" i="59"/>
  <c r="M10" i="59"/>
  <c r="L10" i="59"/>
  <c r="I10" i="59"/>
  <c r="J10" i="59"/>
  <c r="K9" i="59"/>
  <c r="L12" i="59"/>
  <c r="L34" i="59"/>
  <c r="F8" i="59"/>
  <c r="M41" i="59"/>
  <c r="L28" i="59"/>
  <c r="M36" i="59"/>
  <c r="K40" i="59"/>
  <c r="L52" i="59"/>
  <c r="J53" i="59"/>
  <c r="P53" i="59"/>
  <c r="L77" i="59"/>
  <c r="M79" i="59"/>
  <c r="L84" i="59"/>
  <c r="M86" i="59"/>
  <c r="M91" i="59"/>
  <c r="M12" i="59"/>
  <c r="K8" i="59"/>
  <c r="K7" i="59"/>
  <c r="O20" i="59"/>
  <c r="I34" i="59"/>
  <c r="O34" i="59"/>
  <c r="M46" i="59"/>
  <c r="J57" i="59"/>
  <c r="P57" i="59"/>
  <c r="M9" i="59"/>
  <c r="M48" i="59"/>
  <c r="J55" i="59"/>
  <c r="P55" i="59"/>
  <c r="M60" i="59"/>
  <c r="L74" i="59"/>
  <c r="L79" i="59"/>
  <c r="H8" i="59"/>
  <c r="H7" i="59"/>
  <c r="L22" i="59"/>
  <c r="M22" i="59"/>
  <c r="J35" i="59"/>
  <c r="P35" i="59"/>
  <c r="L36" i="59"/>
  <c r="K73" i="59"/>
  <c r="M34" i="59"/>
  <c r="M52" i="59"/>
  <c r="M84" i="59"/>
  <c r="E8" i="59"/>
  <c r="J25" i="59"/>
  <c r="P25" i="59"/>
  <c r="M28" i="59"/>
  <c r="L41" i="59"/>
  <c r="M74" i="59"/>
  <c r="M77" i="59"/>
  <c r="M81" i="59"/>
  <c r="O39" i="59"/>
  <c r="O17" i="59"/>
  <c r="O19" i="59"/>
  <c r="O45" i="59"/>
  <c r="G8" i="59"/>
  <c r="M8" i="59"/>
  <c r="L9" i="59"/>
  <c r="O10" i="59"/>
  <c r="J13" i="59"/>
  <c r="P13" i="59"/>
  <c r="J15" i="59"/>
  <c r="P15" i="59"/>
  <c r="J17" i="59"/>
  <c r="P17" i="59"/>
  <c r="J19" i="59"/>
  <c r="P19" i="59"/>
  <c r="J30" i="59"/>
  <c r="P30" i="59"/>
  <c r="J37" i="59"/>
  <c r="P37" i="59"/>
  <c r="J39" i="59"/>
  <c r="P39" i="59"/>
  <c r="J42" i="59"/>
  <c r="J44" i="59"/>
  <c r="P44" i="59"/>
  <c r="J45" i="59"/>
  <c r="P45" i="59"/>
  <c r="L46" i="59"/>
  <c r="O47" i="59"/>
  <c r="J50" i="59"/>
  <c r="P50" i="59"/>
  <c r="O54" i="59"/>
  <c r="O59" i="59"/>
  <c r="L81" i="59"/>
  <c r="O82" i="59"/>
  <c r="J85" i="59"/>
  <c r="J84" i="59"/>
  <c r="L86" i="59"/>
  <c r="O87" i="59"/>
  <c r="O14" i="59"/>
  <c r="O18" i="59"/>
  <c r="O21" i="59"/>
  <c r="O44" i="59"/>
  <c r="L48" i="59"/>
  <c r="J54" i="59"/>
  <c r="P54" i="59"/>
  <c r="J58" i="59"/>
  <c r="P58" i="59"/>
  <c r="J59" i="59"/>
  <c r="P59" i="59"/>
  <c r="L60" i="59"/>
  <c r="O75" i="59"/>
  <c r="J82" i="59"/>
  <c r="J87" i="59"/>
  <c r="P87" i="59"/>
  <c r="L91" i="59"/>
  <c r="O92" i="59"/>
  <c r="J16" i="59"/>
  <c r="J18" i="59"/>
  <c r="P18" i="59"/>
  <c r="J21" i="59"/>
  <c r="P21" i="59"/>
  <c r="J75" i="59"/>
  <c r="J74" i="59"/>
  <c r="I91" i="59"/>
  <c r="J92" i="59"/>
  <c r="J91" i="59"/>
  <c r="P91" i="59"/>
  <c r="F7" i="59"/>
  <c r="E7" i="59"/>
  <c r="M40" i="59"/>
  <c r="L40" i="59"/>
  <c r="P82" i="59"/>
  <c r="L73" i="59"/>
  <c r="M73" i="59"/>
  <c r="P75" i="59"/>
  <c r="O91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E8" i="58"/>
  <c r="E7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8" i="58"/>
  <c r="K7" i="58"/>
  <c r="H8" i="58"/>
  <c r="H7" i="58"/>
  <c r="M9" i="58"/>
  <c r="F8" i="58"/>
  <c r="M77" i="57"/>
  <c r="L77" i="57"/>
  <c r="I77" i="57"/>
  <c r="K76" i="57"/>
  <c r="E76" i="57"/>
  <c r="M75" i="57"/>
  <c r="L75" i="57"/>
  <c r="I75" i="57"/>
  <c r="E74" i="57"/>
  <c r="M73" i="57"/>
  <c r="L73" i="57"/>
  <c r="I73" i="57"/>
  <c r="O73" i="57"/>
  <c r="K72" i="57"/>
  <c r="E72" i="57"/>
  <c r="M71" i="57"/>
  <c r="L71" i="57"/>
  <c r="I71" i="57"/>
  <c r="J71" i="57"/>
  <c r="L70" i="57"/>
  <c r="K69" i="57"/>
  <c r="E69" i="57"/>
  <c r="M68" i="57"/>
  <c r="L68" i="57"/>
  <c r="I68" i="57"/>
  <c r="L67" i="57"/>
  <c r="K67" i="57"/>
  <c r="M67" i="57"/>
  <c r="E67" i="57"/>
  <c r="L66" i="57"/>
  <c r="K65" i="57"/>
  <c r="L65" i="57"/>
  <c r="E65" i="57"/>
  <c r="M64" i="57"/>
  <c r="L64" i="57"/>
  <c r="I64" i="57"/>
  <c r="L63" i="57"/>
  <c r="K63" i="57"/>
  <c r="M63" i="57"/>
  <c r="E63" i="57"/>
  <c r="E62" i="57"/>
  <c r="M61" i="57"/>
  <c r="L61" i="57"/>
  <c r="I61" i="57"/>
  <c r="K60" i="57"/>
  <c r="E60" i="57"/>
  <c r="M59" i="57"/>
  <c r="L59" i="57"/>
  <c r="I59" i="57"/>
  <c r="O59" i="57"/>
  <c r="M57" i="57"/>
  <c r="L57" i="57"/>
  <c r="I57" i="57"/>
  <c r="J57" i="57"/>
  <c r="M56" i="57"/>
  <c r="L56" i="57"/>
  <c r="I56" i="57"/>
  <c r="J56" i="57"/>
  <c r="M55" i="57"/>
  <c r="L55" i="57"/>
  <c r="I55" i="57"/>
  <c r="J55" i="57"/>
  <c r="L54" i="57"/>
  <c r="M53" i="57"/>
  <c r="L53" i="57"/>
  <c r="I53" i="57"/>
  <c r="J53" i="57"/>
  <c r="O53" i="57"/>
  <c r="K52" i="57"/>
  <c r="E52" i="57"/>
  <c r="E40" i="57"/>
  <c r="M51" i="57"/>
  <c r="L51" i="57"/>
  <c r="I51" i="57"/>
  <c r="L50" i="57"/>
  <c r="M49" i="57"/>
  <c r="L49" i="57"/>
  <c r="I49" i="57"/>
  <c r="J49" i="57"/>
  <c r="K48" i="57"/>
  <c r="E48" i="57"/>
  <c r="M47" i="57"/>
  <c r="L47" i="57"/>
  <c r="I47" i="57"/>
  <c r="J47" i="57"/>
  <c r="K46" i="57"/>
  <c r="K40" i="57"/>
  <c r="I46" i="57"/>
  <c r="E46" i="57"/>
  <c r="M45" i="57"/>
  <c r="L45" i="57"/>
  <c r="I45" i="57"/>
  <c r="O45" i="57"/>
  <c r="I44" i="57"/>
  <c r="M43" i="57"/>
  <c r="L43" i="57"/>
  <c r="I43" i="57"/>
  <c r="L42" i="57"/>
  <c r="I42" i="57"/>
  <c r="J42" i="57"/>
  <c r="K41" i="57"/>
  <c r="E41" i="57"/>
  <c r="M39" i="57"/>
  <c r="L39" i="57"/>
  <c r="I39" i="57"/>
  <c r="O39" i="57"/>
  <c r="L38" i="57"/>
  <c r="I38" i="57"/>
  <c r="M37" i="57"/>
  <c r="L37" i="57"/>
  <c r="I37" i="57"/>
  <c r="O37" i="57"/>
  <c r="K36" i="57"/>
  <c r="E36" i="57"/>
  <c r="M35" i="57"/>
  <c r="L35" i="57"/>
  <c r="I35" i="57"/>
  <c r="O35" i="57"/>
  <c r="K34" i="57"/>
  <c r="E34" i="57"/>
  <c r="M33" i="57"/>
  <c r="L33" i="57"/>
  <c r="I33" i="57"/>
  <c r="M32" i="57"/>
  <c r="L32" i="57"/>
  <c r="I32" i="57"/>
  <c r="O32" i="57"/>
  <c r="M31" i="57"/>
  <c r="L31" i="57"/>
  <c r="I31" i="57"/>
  <c r="L30" i="57"/>
  <c r="M29" i="57"/>
  <c r="L29" i="57"/>
  <c r="I29" i="57"/>
  <c r="O29" i="57"/>
  <c r="K28" i="57"/>
  <c r="E28" i="57"/>
  <c r="M27" i="57"/>
  <c r="L27" i="57"/>
  <c r="I27" i="57"/>
  <c r="M25" i="57"/>
  <c r="L25" i="57"/>
  <c r="I25" i="57"/>
  <c r="J25" i="57"/>
  <c r="M24" i="57"/>
  <c r="L24" i="57"/>
  <c r="I24" i="57"/>
  <c r="J24" i="57"/>
  <c r="M23" i="57"/>
  <c r="L23" i="57"/>
  <c r="I23" i="57"/>
  <c r="O23" i="57"/>
  <c r="K22" i="57"/>
  <c r="E22" i="57"/>
  <c r="E8" i="57"/>
  <c r="M21" i="57"/>
  <c r="L21" i="57"/>
  <c r="I21" i="57"/>
  <c r="J21" i="57"/>
  <c r="O20" i="57"/>
  <c r="J20" i="57"/>
  <c r="P20" i="57"/>
  <c r="I20" i="57"/>
  <c r="M19" i="57"/>
  <c r="L19" i="57"/>
  <c r="I19" i="57"/>
  <c r="M18" i="57"/>
  <c r="L18" i="57"/>
  <c r="M17" i="57"/>
  <c r="L17" i="57"/>
  <c r="I17" i="57"/>
  <c r="O17" i="57"/>
  <c r="M16" i="57"/>
  <c r="L16" i="57"/>
  <c r="I16" i="57"/>
  <c r="M15" i="57"/>
  <c r="L15" i="57"/>
  <c r="I15" i="57"/>
  <c r="O15" i="57"/>
  <c r="L14" i="57"/>
  <c r="M13" i="57"/>
  <c r="L13" i="57"/>
  <c r="I13" i="57"/>
  <c r="O13" i="57"/>
  <c r="K12" i="57"/>
  <c r="E12" i="57"/>
  <c r="M11" i="57"/>
  <c r="L11" i="57"/>
  <c r="J11" i="57"/>
  <c r="I11" i="57"/>
  <c r="L10" i="57"/>
  <c r="K9" i="57"/>
  <c r="K8" i="57"/>
  <c r="E9" i="57"/>
  <c r="E7" i="57"/>
  <c r="B2" i="55"/>
  <c r="M75" i="55"/>
  <c r="L75" i="55"/>
  <c r="I77" i="55"/>
  <c r="I76" i="55"/>
  <c r="I73" i="55"/>
  <c r="J73" i="55"/>
  <c r="I70" i="55"/>
  <c r="J70" i="55"/>
  <c r="I68" i="55"/>
  <c r="J68" i="55"/>
  <c r="I66" i="55"/>
  <c r="I65" i="55"/>
  <c r="I64" i="55"/>
  <c r="O64" i="55"/>
  <c r="I61" i="55"/>
  <c r="I58" i="55"/>
  <c r="J58" i="55"/>
  <c r="P58" i="55"/>
  <c r="I57" i="55"/>
  <c r="I55" i="55"/>
  <c r="O55" i="55"/>
  <c r="I53" i="55"/>
  <c r="I51" i="55"/>
  <c r="J51" i="55"/>
  <c r="I45" i="55"/>
  <c r="O45" i="55"/>
  <c r="I42" i="55"/>
  <c r="O42" i="55"/>
  <c r="I29" i="55"/>
  <c r="J29" i="55"/>
  <c r="I27" i="55"/>
  <c r="O27" i="55"/>
  <c r="I25" i="55"/>
  <c r="J25" i="55"/>
  <c r="I20" i="55"/>
  <c r="O20" i="55"/>
  <c r="I17" i="55"/>
  <c r="J17" i="55"/>
  <c r="I11" i="55"/>
  <c r="J11" i="55"/>
  <c r="M77" i="55"/>
  <c r="L77" i="55"/>
  <c r="M73" i="55"/>
  <c r="M68" i="55"/>
  <c r="L68" i="55"/>
  <c r="M66" i="55"/>
  <c r="M64" i="55"/>
  <c r="L64" i="55"/>
  <c r="M61" i="55"/>
  <c r="M50" i="55"/>
  <c r="L50" i="55"/>
  <c r="M47" i="55"/>
  <c r="M35" i="55"/>
  <c r="L35" i="55"/>
  <c r="L71" i="55"/>
  <c r="M70" i="55"/>
  <c r="L70" i="55"/>
  <c r="L59" i="55"/>
  <c r="M57" i="55"/>
  <c r="L57" i="55"/>
  <c r="L56" i="55"/>
  <c r="M55" i="55"/>
  <c r="L55" i="55"/>
  <c r="L54" i="55"/>
  <c r="M53" i="55"/>
  <c r="L53" i="55"/>
  <c r="L51" i="55"/>
  <c r="M45" i="55"/>
  <c r="L45" i="55"/>
  <c r="M42" i="55"/>
  <c r="L42" i="55"/>
  <c r="M39" i="55"/>
  <c r="M38" i="55"/>
  <c r="L38" i="55"/>
  <c r="M37" i="55"/>
  <c r="M33" i="55"/>
  <c r="L33" i="55"/>
  <c r="M30" i="55"/>
  <c r="M29" i="55"/>
  <c r="L29" i="55"/>
  <c r="M27" i="55"/>
  <c r="L25" i="55"/>
  <c r="M24" i="55"/>
  <c r="M21" i="55"/>
  <c r="M18" i="55"/>
  <c r="L17" i="55"/>
  <c r="M15" i="55"/>
  <c r="L15" i="55"/>
  <c r="M11" i="55"/>
  <c r="L10" i="55"/>
  <c r="I60" i="55"/>
  <c r="I67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L9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J17" i="57"/>
  <c r="P17" i="57"/>
  <c r="J19" i="57"/>
  <c r="P19" i="57"/>
  <c r="J32" i="57"/>
  <c r="P32" i="57"/>
  <c r="J39" i="57"/>
  <c r="P39" i="57"/>
  <c r="O44" i="57"/>
  <c r="J44" i="57"/>
  <c r="P44" i="57"/>
  <c r="J13" i="57"/>
  <c r="P13" i="57"/>
  <c r="O19" i="57"/>
  <c r="J37" i="57"/>
  <c r="O68" i="57"/>
  <c r="O27" i="57"/>
  <c r="I67" i="57"/>
  <c r="J68" i="57"/>
  <c r="P68" i="57"/>
  <c r="J67" i="57"/>
  <c r="L69" i="57"/>
  <c r="I72" i="57"/>
  <c r="O72" i="57"/>
  <c r="J73" i="57"/>
  <c r="J72" i="57"/>
  <c r="O75" i="57"/>
  <c r="O16" i="57"/>
  <c r="O21" i="57"/>
  <c r="J27" i="57"/>
  <c r="P27" i="57"/>
  <c r="O31" i="57"/>
  <c r="O33" i="57"/>
  <c r="O43" i="57"/>
  <c r="O51" i="57"/>
  <c r="O61" i="57"/>
  <c r="O64" i="57"/>
  <c r="I74" i="57"/>
  <c r="O74" i="57"/>
  <c r="J75" i="57"/>
  <c r="J74" i="57"/>
  <c r="O77" i="57"/>
  <c r="J16" i="57"/>
  <c r="P16" i="57"/>
  <c r="J31" i="57"/>
  <c r="P31" i="57"/>
  <c r="J33" i="57"/>
  <c r="P33" i="57"/>
  <c r="J43" i="57"/>
  <c r="P43" i="57"/>
  <c r="J51" i="57"/>
  <c r="P51" i="57"/>
  <c r="I60" i="57"/>
  <c r="J61" i="57"/>
  <c r="P61" i="57"/>
  <c r="I63" i="57"/>
  <c r="O63" i="57"/>
  <c r="J64" i="57"/>
  <c r="P64" i="57"/>
  <c r="I76" i="57"/>
  <c r="O76" i="57"/>
  <c r="J77" i="57"/>
  <c r="J76" i="57"/>
  <c r="P76" i="57"/>
  <c r="I63" i="55"/>
  <c r="J64" i="55"/>
  <c r="J63" i="55"/>
  <c r="I72" i="55"/>
  <c r="J20" i="55"/>
  <c r="O57" i="55"/>
  <c r="O51" i="55"/>
  <c r="O29" i="55"/>
  <c r="J53" i="55"/>
  <c r="J57" i="55"/>
  <c r="P57" i="55"/>
  <c r="J45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J8" i="58"/>
  <c r="L8" i="58"/>
  <c r="G7" i="58"/>
  <c r="P10" i="58"/>
  <c r="P77" i="58"/>
  <c r="P73" i="58"/>
  <c r="P37" i="58"/>
  <c r="I8" i="58"/>
  <c r="P8" i="58"/>
  <c r="P9" i="58"/>
  <c r="P67" i="58"/>
  <c r="P62" i="58"/>
  <c r="P12" i="58"/>
  <c r="O72" i="58"/>
  <c r="O9" i="58"/>
  <c r="O76" i="58"/>
  <c r="O67" i="58"/>
  <c r="P49" i="58"/>
  <c r="O36" i="58"/>
  <c r="P13" i="58"/>
  <c r="P67" i="57"/>
  <c r="P37" i="57"/>
  <c r="I7" i="58"/>
  <c r="O40" i="58"/>
  <c r="J7" i="58"/>
  <c r="O62" i="58"/>
  <c r="P40" i="58"/>
  <c r="I22" i="59"/>
  <c r="O38" i="59"/>
  <c r="J32" i="59"/>
  <c r="P32" i="59"/>
  <c r="J78" i="59"/>
  <c r="J77" i="59"/>
  <c r="O33" i="59"/>
  <c r="I77" i="59"/>
  <c r="O77" i="59"/>
  <c r="P85" i="59"/>
  <c r="P78" i="59"/>
  <c r="J81" i="59"/>
  <c r="P81" i="59"/>
  <c r="J24" i="59"/>
  <c r="P24" i="59"/>
  <c r="I81" i="59"/>
  <c r="O81" i="59"/>
  <c r="O24" i="59"/>
  <c r="J83" i="59"/>
  <c r="P83" i="59"/>
  <c r="P10" i="59"/>
  <c r="J49" i="59"/>
  <c r="P49" i="59"/>
  <c r="I60" i="59"/>
  <c r="O60" i="59"/>
  <c r="P42" i="59"/>
  <c r="P46" i="59"/>
  <c r="I84" i="59"/>
  <c r="O84" i="59"/>
  <c r="G7" i="59"/>
  <c r="P61" i="59"/>
  <c r="J12" i="59"/>
  <c r="O31" i="59"/>
  <c r="I52" i="59"/>
  <c r="J23" i="59"/>
  <c r="I48" i="59"/>
  <c r="O48" i="59"/>
  <c r="L8" i="59"/>
  <c r="J56" i="59"/>
  <c r="I86" i="59"/>
  <c r="J61" i="59"/>
  <c r="J60" i="59"/>
  <c r="P60" i="59"/>
  <c r="O85" i="59"/>
  <c r="J41" i="59"/>
  <c r="J80" i="59"/>
  <c r="J79" i="59"/>
  <c r="J73" i="59"/>
  <c r="O80" i="59"/>
  <c r="J26" i="59"/>
  <c r="P26" i="59"/>
  <c r="O22" i="59"/>
  <c r="J86" i="59"/>
  <c r="I79" i="59"/>
  <c r="O79" i="59"/>
  <c r="J38" i="59"/>
  <c r="P38" i="59"/>
  <c r="J51" i="59"/>
  <c r="I9" i="59"/>
  <c r="O9" i="59"/>
  <c r="J11" i="59"/>
  <c r="P11" i="59"/>
  <c r="P31" i="59"/>
  <c r="P47" i="59"/>
  <c r="O74" i="59"/>
  <c r="P74" i="59"/>
  <c r="O86" i="59"/>
  <c r="I12" i="59"/>
  <c r="O43" i="59"/>
  <c r="P92" i="59"/>
  <c r="J29" i="59"/>
  <c r="J28" i="59"/>
  <c r="I41" i="59"/>
  <c r="I28" i="59"/>
  <c r="O29" i="59"/>
  <c r="P43" i="59"/>
  <c r="J34" i="59"/>
  <c r="P34" i="59"/>
  <c r="P16" i="59"/>
  <c r="M8" i="58"/>
  <c r="L7" i="58"/>
  <c r="P7" i="58"/>
  <c r="F7" i="58"/>
  <c r="O7" i="58"/>
  <c r="O3" i="58"/>
  <c r="O8" i="58"/>
  <c r="M7" i="58"/>
  <c r="B2" i="57"/>
  <c r="B2" i="58"/>
  <c r="B2" i="61"/>
  <c r="B2" i="59"/>
  <c r="H8" i="61"/>
  <c r="H9" i="61"/>
  <c r="L22" i="61"/>
  <c r="P33" i="61"/>
  <c r="H7" i="61"/>
  <c r="P30" i="61"/>
  <c r="M12" i="61"/>
  <c r="G9" i="61"/>
  <c r="L12" i="61"/>
  <c r="O23" i="61"/>
  <c r="P27" i="61"/>
  <c r="O27" i="61"/>
  <c r="L19" i="61"/>
  <c r="M19" i="61"/>
  <c r="O18" i="61"/>
  <c r="P18" i="61"/>
  <c r="O16" i="61"/>
  <c r="L16" i="61"/>
  <c r="M16" i="61"/>
  <c r="L25" i="61"/>
  <c r="O24" i="61"/>
  <c r="P24" i="61"/>
  <c r="M31" i="61"/>
  <c r="L31" i="61"/>
  <c r="O13" i="61"/>
  <c r="P16" i="61"/>
  <c r="O29" i="61"/>
  <c r="P29" i="61"/>
  <c r="O14" i="61"/>
  <c r="P35" i="61"/>
  <c r="P32" i="61"/>
  <c r="O26" i="61"/>
  <c r="O32" i="61"/>
  <c r="K8" i="61"/>
  <c r="L30" i="61"/>
  <c r="E9" i="61"/>
  <c r="E7" i="61"/>
  <c r="M30" i="61"/>
  <c r="O30" i="61"/>
  <c r="L8" i="61"/>
  <c r="M32" i="61"/>
  <c r="O17" i="61"/>
  <c r="F11" i="61"/>
  <c r="I11" i="61"/>
  <c r="G7" i="61"/>
  <c r="M26" i="61"/>
  <c r="O28" i="61"/>
  <c r="K9" i="61"/>
  <c r="O15" i="61"/>
  <c r="L28" i="61"/>
  <c r="J45" i="57"/>
  <c r="P45" i="57"/>
  <c r="P49" i="57"/>
  <c r="P74" i="57"/>
  <c r="O55" i="57"/>
  <c r="J60" i="57"/>
  <c r="P72" i="57"/>
  <c r="P77" i="57"/>
  <c r="P60" i="57"/>
  <c r="O49" i="57"/>
  <c r="J23" i="57"/>
  <c r="P23" i="57"/>
  <c r="O24" i="57"/>
  <c r="I36" i="57"/>
  <c r="P21" i="57"/>
  <c r="P73" i="57"/>
  <c r="I34" i="57"/>
  <c r="O57" i="57"/>
  <c r="O71" i="57"/>
  <c r="O38" i="57"/>
  <c r="J35" i="57"/>
  <c r="J34" i="57"/>
  <c r="O42" i="57"/>
  <c r="P75" i="57"/>
  <c r="J29" i="57"/>
  <c r="P29" i="57"/>
  <c r="O67" i="57"/>
  <c r="J41" i="57"/>
  <c r="J59" i="57"/>
  <c r="P59" i="57"/>
  <c r="P11" i="57"/>
  <c r="O56" i="57"/>
  <c r="M34" i="57"/>
  <c r="L34" i="57"/>
  <c r="J26" i="57"/>
  <c r="O26" i="57"/>
  <c r="P26" i="57"/>
  <c r="I22" i="57"/>
  <c r="O22" i="57"/>
  <c r="O46" i="57"/>
  <c r="M46" i="57"/>
  <c r="L46" i="57"/>
  <c r="L52" i="57"/>
  <c r="M52" i="57"/>
  <c r="L62" i="57"/>
  <c r="M12" i="57"/>
  <c r="L12" i="57"/>
  <c r="O36" i="57"/>
  <c r="M72" i="57"/>
  <c r="L72" i="57"/>
  <c r="L36" i="57"/>
  <c r="M36" i="57"/>
  <c r="L41" i="57"/>
  <c r="O58" i="57"/>
  <c r="J58" i="57"/>
  <c r="P58" i="57"/>
  <c r="J18" i="57"/>
  <c r="P18" i="57"/>
  <c r="O18" i="57"/>
  <c r="H7" i="57"/>
  <c r="M48" i="57"/>
  <c r="L48" i="57"/>
  <c r="L22" i="57"/>
  <c r="J46" i="57"/>
  <c r="P46" i="57"/>
  <c r="P47" i="57"/>
  <c r="M74" i="57"/>
  <c r="L74" i="57"/>
  <c r="M28" i="57"/>
  <c r="L28" i="57"/>
  <c r="M65" i="57"/>
  <c r="O60" i="57"/>
  <c r="M76" i="57"/>
  <c r="L76" i="57"/>
  <c r="M9" i="57"/>
  <c r="L9" i="57"/>
  <c r="G8" i="57"/>
  <c r="P34" i="57"/>
  <c r="O34" i="57"/>
  <c r="M60" i="57"/>
  <c r="L60" i="57"/>
  <c r="I10" i="57"/>
  <c r="O10" i="57"/>
  <c r="P24" i="57"/>
  <c r="I30" i="57"/>
  <c r="I54" i="57"/>
  <c r="M66" i="57"/>
  <c r="J63" i="57"/>
  <c r="I41" i="57"/>
  <c r="M38" i="57"/>
  <c r="M42" i="57"/>
  <c r="P56" i="57"/>
  <c r="J38" i="57"/>
  <c r="J36" i="57"/>
  <c r="P36" i="57"/>
  <c r="P42" i="57"/>
  <c r="M10" i="57"/>
  <c r="P35" i="57"/>
  <c r="I70" i="57"/>
  <c r="O70" i="57"/>
  <c r="O11" i="57"/>
  <c r="O47" i="57"/>
  <c r="M70" i="57"/>
  <c r="O25" i="57"/>
  <c r="I50" i="57"/>
  <c r="I14" i="57"/>
  <c r="P25" i="57"/>
  <c r="M50" i="57"/>
  <c r="P53" i="57"/>
  <c r="P55" i="57"/>
  <c r="P57" i="57"/>
  <c r="P71" i="57"/>
  <c r="I66" i="57"/>
  <c r="J15" i="57"/>
  <c r="P15" i="57"/>
  <c r="K8" i="55"/>
  <c r="K7" i="55"/>
  <c r="J42" i="55"/>
  <c r="J66" i="55"/>
  <c r="J65" i="55"/>
  <c r="O70" i="55"/>
  <c r="P51" i="55"/>
  <c r="O58" i="55"/>
  <c r="P66" i="55"/>
  <c r="P53" i="55"/>
  <c r="O53" i="55"/>
  <c r="M46" i="55"/>
  <c r="P20" i="55"/>
  <c r="P64" i="55"/>
  <c r="L65" i="55"/>
  <c r="O66" i="55"/>
  <c r="P63" i="55"/>
  <c r="O68" i="55"/>
  <c r="P45" i="55"/>
  <c r="O72" i="55"/>
  <c r="M72" i="55"/>
  <c r="J16" i="55"/>
  <c r="P16" i="55"/>
  <c r="J19" i="55"/>
  <c r="P19" i="55"/>
  <c r="J30" i="55"/>
  <c r="P30" i="55"/>
  <c r="O30" i="55"/>
  <c r="J33" i="55"/>
  <c r="P33" i="55"/>
  <c r="O33" i="55"/>
  <c r="J49" i="55"/>
  <c r="P49" i="55"/>
  <c r="I48" i="55"/>
  <c r="L76" i="55"/>
  <c r="M76" i="55"/>
  <c r="M69" i="55"/>
  <c r="L69" i="55"/>
  <c r="J14" i="55"/>
  <c r="P14" i="55"/>
  <c r="J24" i="55"/>
  <c r="P24" i="55"/>
  <c r="O24" i="55"/>
  <c r="L34" i="55"/>
  <c r="J38" i="55"/>
  <c r="P38" i="55"/>
  <c r="J50" i="55"/>
  <c r="P50" i="55"/>
  <c r="O50" i="55"/>
  <c r="O60" i="55"/>
  <c r="P42" i="55"/>
  <c r="P65" i="55"/>
  <c r="O65" i="55"/>
  <c r="I9" i="55"/>
  <c r="J10" i="55"/>
  <c r="J9" i="55"/>
  <c r="L41" i="55"/>
  <c r="M41" i="55"/>
  <c r="M52" i="55"/>
  <c r="L52" i="55"/>
  <c r="L60" i="55"/>
  <c r="M60" i="55"/>
  <c r="J71" i="55"/>
  <c r="P71" i="55"/>
  <c r="O71" i="55"/>
  <c r="I69" i="55"/>
  <c r="P68" i="55"/>
  <c r="J67" i="55"/>
  <c r="P67" i="55"/>
  <c r="H8" i="55"/>
  <c r="H7" i="55"/>
  <c r="M34" i="55"/>
  <c r="O39" i="55"/>
  <c r="J39" i="55"/>
  <c r="P39" i="55"/>
  <c r="I74" i="55"/>
  <c r="O75" i="55"/>
  <c r="J75" i="55"/>
  <c r="J74" i="55"/>
  <c r="E8" i="55"/>
  <c r="M28" i="55"/>
  <c r="J47" i="55"/>
  <c r="J46" i="55"/>
  <c r="O47" i="55"/>
  <c r="I46" i="55"/>
  <c r="M74" i="55"/>
  <c r="L74" i="55"/>
  <c r="O74" i="55"/>
  <c r="O18" i="55"/>
  <c r="J18" i="55"/>
  <c r="P18" i="55"/>
  <c r="J21" i="55"/>
  <c r="P21" i="55"/>
  <c r="J44" i="55"/>
  <c r="P44" i="55"/>
  <c r="P73" i="55"/>
  <c r="J72" i="55"/>
  <c r="P72" i="55"/>
  <c r="J32" i="55"/>
  <c r="P32" i="55"/>
  <c r="L63" i="55"/>
  <c r="J15" i="55"/>
  <c r="P15" i="55"/>
  <c r="O21" i="55"/>
  <c r="I36" i="55"/>
  <c r="O36" i="55"/>
  <c r="J37" i="55"/>
  <c r="O67" i="55"/>
  <c r="L67" i="55"/>
  <c r="M67" i="55"/>
  <c r="O76" i="55"/>
  <c r="J13" i="55"/>
  <c r="P13" i="55"/>
  <c r="I12" i="55"/>
  <c r="O12" i="55"/>
  <c r="O16" i="55"/>
  <c r="O19" i="55"/>
  <c r="J26" i="55"/>
  <c r="P26" i="55"/>
  <c r="O56" i="55"/>
  <c r="J56" i="55"/>
  <c r="P56" i="55"/>
  <c r="J59" i="55"/>
  <c r="P59" i="55"/>
  <c r="O59" i="55"/>
  <c r="O11" i="55"/>
  <c r="O61" i="55"/>
  <c r="P70" i="55"/>
  <c r="L14" i="55"/>
  <c r="L61" i="55"/>
  <c r="O49" i="55"/>
  <c r="L19" i="55"/>
  <c r="M19" i="55"/>
  <c r="P17" i="55"/>
  <c r="O14" i="55"/>
  <c r="I31" i="55"/>
  <c r="O73" i="55"/>
  <c r="J27" i="55"/>
  <c r="P27" i="55"/>
  <c r="P25" i="55"/>
  <c r="L23" i="55"/>
  <c r="L31" i="55"/>
  <c r="I23" i="55"/>
  <c r="O32" i="55"/>
  <c r="J61" i="55"/>
  <c r="J60" i="55"/>
  <c r="P60" i="55"/>
  <c r="O9" i="55"/>
  <c r="J55" i="55"/>
  <c r="P55" i="55"/>
  <c r="O37" i="55"/>
  <c r="O17" i="55"/>
  <c r="I43" i="55"/>
  <c r="O77" i="55"/>
  <c r="P11" i="55"/>
  <c r="L16" i="55"/>
  <c r="L32" i="55"/>
  <c r="L43" i="55"/>
  <c r="M54" i="55"/>
  <c r="O44" i="55"/>
  <c r="I28" i="55"/>
  <c r="L28" i="55"/>
  <c r="M13" i="55"/>
  <c r="O13" i="55"/>
  <c r="M16" i="55"/>
  <c r="M43" i="55"/>
  <c r="I54" i="55"/>
  <c r="O54" i="55"/>
  <c r="J77" i="55"/>
  <c r="J76" i="55"/>
  <c r="P76" i="55"/>
  <c r="O25" i="55"/>
  <c r="P29" i="55"/>
  <c r="M10" i="55"/>
  <c r="O26" i="55"/>
  <c r="I35" i="55"/>
  <c r="O35" i="55"/>
  <c r="L49" i="55"/>
  <c r="O38" i="55"/>
  <c r="M49" i="55"/>
  <c r="P84" i="59"/>
  <c r="J9" i="59"/>
  <c r="P9" i="59"/>
  <c r="P86" i="59"/>
  <c r="P77" i="59"/>
  <c r="P56" i="59"/>
  <c r="J52" i="59"/>
  <c r="P23" i="59"/>
  <c r="J22" i="59"/>
  <c r="P22" i="59"/>
  <c r="O52" i="59"/>
  <c r="P52" i="59"/>
  <c r="L7" i="59"/>
  <c r="M7" i="59"/>
  <c r="P29" i="59"/>
  <c r="J36" i="59"/>
  <c r="P36" i="59"/>
  <c r="P51" i="59"/>
  <c r="J48" i="59"/>
  <c r="P80" i="59"/>
  <c r="P79" i="59"/>
  <c r="I73" i="59"/>
  <c r="O73" i="59"/>
  <c r="P12" i="59"/>
  <c r="I8" i="59"/>
  <c r="O12" i="59"/>
  <c r="J8" i="59"/>
  <c r="P28" i="59"/>
  <c r="O28" i="59"/>
  <c r="O41" i="59"/>
  <c r="P41" i="59"/>
  <c r="I40" i="59"/>
  <c r="O31" i="61"/>
  <c r="K7" i="61"/>
  <c r="P36" i="61"/>
  <c r="P23" i="61"/>
  <c r="P34" i="61"/>
  <c r="P31" i="61"/>
  <c r="O22" i="61"/>
  <c r="P22" i="61"/>
  <c r="L7" i="61"/>
  <c r="O25" i="61"/>
  <c r="P13" i="61"/>
  <c r="O34" i="61"/>
  <c r="O20" i="61"/>
  <c r="F10" i="61"/>
  <c r="F8" i="61"/>
  <c r="O11" i="61"/>
  <c r="M11" i="61"/>
  <c r="I12" i="61"/>
  <c r="J12" i="61"/>
  <c r="P14" i="61"/>
  <c r="L9" i="61"/>
  <c r="I9" i="61"/>
  <c r="O9" i="61"/>
  <c r="M9" i="61"/>
  <c r="M25" i="61"/>
  <c r="P17" i="61"/>
  <c r="P28" i="61"/>
  <c r="J22" i="57"/>
  <c r="J30" i="57"/>
  <c r="J28" i="57"/>
  <c r="P30" i="57"/>
  <c r="I28" i="57"/>
  <c r="O30" i="57"/>
  <c r="I12" i="57"/>
  <c r="J14" i="57"/>
  <c r="J12" i="57"/>
  <c r="I9" i="57"/>
  <c r="J10" i="57"/>
  <c r="J9" i="57"/>
  <c r="J8" i="57"/>
  <c r="P10" i="57"/>
  <c r="F8" i="57"/>
  <c r="P22" i="57"/>
  <c r="O54" i="57"/>
  <c r="J54" i="57"/>
  <c r="J52" i="57"/>
  <c r="M69" i="57"/>
  <c r="I48" i="57"/>
  <c r="J50" i="57"/>
  <c r="J48" i="57"/>
  <c r="J40" i="57"/>
  <c r="O41" i="57"/>
  <c r="O50" i="57"/>
  <c r="J66" i="57"/>
  <c r="J65" i="57"/>
  <c r="J62" i="57"/>
  <c r="I65" i="57"/>
  <c r="P41" i="57"/>
  <c r="O14" i="57"/>
  <c r="O66" i="57"/>
  <c r="P38" i="57"/>
  <c r="M22" i="57"/>
  <c r="J70" i="57"/>
  <c r="J69" i="57"/>
  <c r="P70" i="57"/>
  <c r="I69" i="57"/>
  <c r="P69" i="57"/>
  <c r="P63" i="57"/>
  <c r="L40" i="57"/>
  <c r="I52" i="57"/>
  <c r="L8" i="57"/>
  <c r="G7" i="57"/>
  <c r="M41" i="57"/>
  <c r="P77" i="55"/>
  <c r="P47" i="55"/>
  <c r="J36" i="55"/>
  <c r="J69" i="55"/>
  <c r="P69" i="55"/>
  <c r="L40" i="55"/>
  <c r="M40" i="55"/>
  <c r="L22" i="55"/>
  <c r="M22" i="55"/>
  <c r="L62" i="55"/>
  <c r="P37" i="55"/>
  <c r="E7" i="55"/>
  <c r="L36" i="55"/>
  <c r="M36" i="55"/>
  <c r="O31" i="55"/>
  <c r="J31" i="55"/>
  <c r="J28" i="55"/>
  <c r="P36" i="55"/>
  <c r="P10" i="55"/>
  <c r="P61" i="55"/>
  <c r="P28" i="55"/>
  <c r="M12" i="55"/>
  <c r="L12" i="55"/>
  <c r="O28" i="55"/>
  <c r="P75" i="55"/>
  <c r="P9" i="55"/>
  <c r="L48" i="55"/>
  <c r="M48" i="55"/>
  <c r="O48" i="55"/>
  <c r="I52" i="55"/>
  <c r="J54" i="55"/>
  <c r="J52" i="55"/>
  <c r="P54" i="55"/>
  <c r="P74" i="55"/>
  <c r="I62" i="55"/>
  <c r="O62" i="55"/>
  <c r="O63" i="55"/>
  <c r="J12" i="55"/>
  <c r="P12" i="55"/>
  <c r="O69" i="55"/>
  <c r="I22" i="55"/>
  <c r="O22" i="55"/>
  <c r="O23" i="55"/>
  <c r="J23" i="55"/>
  <c r="J22" i="55"/>
  <c r="O46" i="55"/>
  <c r="P46" i="55"/>
  <c r="F8" i="55"/>
  <c r="I41" i="55"/>
  <c r="J43" i="55"/>
  <c r="J41" i="55"/>
  <c r="L9" i="55"/>
  <c r="G8" i="55"/>
  <c r="M9" i="55"/>
  <c r="J35" i="55"/>
  <c r="J34" i="55"/>
  <c r="I34" i="55"/>
  <c r="O43" i="55"/>
  <c r="M63" i="55"/>
  <c r="J48" i="55"/>
  <c r="P48" i="55"/>
  <c r="P73" i="59"/>
  <c r="P48" i="59"/>
  <c r="J40" i="59"/>
  <c r="J7" i="59"/>
  <c r="P40" i="59"/>
  <c r="O40" i="59"/>
  <c r="O8" i="59"/>
  <c r="P8" i="59"/>
  <c r="I7" i="59"/>
  <c r="I10" i="61"/>
  <c r="O10" i="61"/>
  <c r="M10" i="61"/>
  <c r="J11" i="61"/>
  <c r="P11" i="61"/>
  <c r="I8" i="61"/>
  <c r="O8" i="61"/>
  <c r="F7" i="61"/>
  <c r="M8" i="61"/>
  <c r="P20" i="61"/>
  <c r="J9" i="61"/>
  <c r="P9" i="61"/>
  <c r="P19" i="61"/>
  <c r="O19" i="61"/>
  <c r="P25" i="61"/>
  <c r="P15" i="61"/>
  <c r="P26" i="61"/>
  <c r="P12" i="61"/>
  <c r="O12" i="61"/>
  <c r="P50" i="57"/>
  <c r="F7" i="57"/>
  <c r="J7" i="57"/>
  <c r="P9" i="57"/>
  <c r="I8" i="57"/>
  <c r="O9" i="57"/>
  <c r="P48" i="57"/>
  <c r="O48" i="57"/>
  <c r="P14" i="57"/>
  <c r="L7" i="57"/>
  <c r="M7" i="57"/>
  <c r="M62" i="57"/>
  <c r="O69" i="57"/>
  <c r="P12" i="57"/>
  <c r="O12" i="57"/>
  <c r="I40" i="57"/>
  <c r="P40" i="57"/>
  <c r="M40" i="57"/>
  <c r="P54" i="57"/>
  <c r="P28" i="57"/>
  <c r="O28" i="57"/>
  <c r="P52" i="57"/>
  <c r="O52" i="57"/>
  <c r="I62" i="57"/>
  <c r="P62" i="57"/>
  <c r="P65" i="57"/>
  <c r="O65" i="57"/>
  <c r="M8" i="57"/>
  <c r="P66" i="57"/>
  <c r="J8" i="55"/>
  <c r="J62" i="55"/>
  <c r="P62" i="55"/>
  <c r="P43" i="55"/>
  <c r="I8" i="55"/>
  <c r="P41" i="55"/>
  <c r="I40" i="55"/>
  <c r="O41" i="55"/>
  <c r="P34" i="55"/>
  <c r="O34" i="55"/>
  <c r="I7" i="55"/>
  <c r="P8" i="55"/>
  <c r="M62" i="55"/>
  <c r="P23" i="55"/>
  <c r="P52" i="55"/>
  <c r="O52" i="55"/>
  <c r="F7" i="55"/>
  <c r="O8" i="55"/>
  <c r="P22" i="55"/>
  <c r="L8" i="55"/>
  <c r="M8" i="55"/>
  <c r="G7" i="55"/>
  <c r="P35" i="55"/>
  <c r="J40" i="55"/>
  <c r="J7" i="55"/>
  <c r="P31" i="55"/>
  <c r="O7" i="59"/>
  <c r="O3" i="59"/>
  <c r="P7" i="59"/>
  <c r="I7" i="61"/>
  <c r="O7" i="61"/>
  <c r="M7" i="61"/>
  <c r="J8" i="61"/>
  <c r="P8" i="61"/>
  <c r="J10" i="61"/>
  <c r="P10" i="61"/>
  <c r="O62" i="57"/>
  <c r="O40" i="57"/>
  <c r="P8" i="57"/>
  <c r="I7" i="57"/>
  <c r="P7" i="57"/>
  <c r="O8" i="57"/>
  <c r="O7" i="57"/>
  <c r="O3" i="57"/>
  <c r="P7" i="55"/>
  <c r="L7" i="55"/>
  <c r="M7" i="55"/>
  <c r="P40" i="55"/>
  <c r="O40" i="55"/>
  <c r="O7" i="55"/>
  <c r="O3" i="55"/>
  <c r="J7" i="61"/>
  <c r="P7" i="61"/>
  <c r="O3" i="61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<sst xmlns="http://schemas.openxmlformats.org/spreadsheetml/2006/main" count="437" uniqueCount="119">
  <si>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</si>
  <si>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</si>
  <si>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</si>
  <si>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</si>
  <si>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</si>
  <si>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</si>
  <si>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</si>
  <si>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</si>
  <si>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</si>
  <si>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</si>
  <si>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</si>
  <si>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</si>
  <si>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</si>
  <si>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</si>
  <si>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</si>
  <si>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</si>
  <si>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</si>
  <si>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</si>
  <si>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</si>
  <si>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</si>
  <si>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</si>
  <si>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</si>
  <si>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</si>
  <si>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</si>
  <si>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</si>
  <si>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</si>
  <si>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</si>
  <si>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</si>
  <si>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</si>
  <si>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</si>
  <si>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</si>
  <si>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</si>
  <si>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</si>
  <si>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</si>
  <si>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</si>
  <si>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</si>
  <si>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</si>
  <si>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</si>
  <si>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</si>
  <si>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</si>
  <si>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</si>
  <si>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</si>
  <si>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</si>
  <si>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</si>
  <si>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</si>
  <si>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</si>
  <si>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</si>
  <si>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</si>
  <si>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</si>
  <si>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</si>
  <si>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</si>
  <si>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</si>
  <si>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</si>
  <si>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</si>
  <si>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</si>
  <si>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</si>
  <si>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</si>
  <si>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</si>
  <si>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</si>
  <si>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</si>
  <si>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</si>
  <si>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</si>
  <si>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</si>
  <si>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</si>
  <si>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</si>
  <si>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</si>
  <si>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</si>
  <si>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</si>
  <si>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</si>
  <si>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</si>
  <si>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</si>
  <si>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</si>
  <si>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</si>
  <si>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</si>
  <si>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</si>
  <si>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</si>
  <si>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</si>
  <si>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</si>
  <si>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</si>
  <si>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</si>
  <si>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</si>
  <si>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</si>
  <si>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</si>
  <si>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</si>
  <si>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</si>
  <si>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</si>
  <si>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</si>
  <si>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</si>
  <si>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</si>
  <si>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</si>
  <si>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</si>
  <si>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</si>
  <si>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</si>
  <si>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</si>
  <si>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</si>
  <si>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</si>
  <si>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</si>
  <si>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</si>
  <si>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</si>
  <si>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</si>
  <si>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</si>
  <si>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</si>
  <si>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</si>
  <si>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</si>
  <si>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</si>
  <si>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</si>
  <si>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</si>
  <si>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</si>
  <si>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</si>
  <si>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</si>
  <si>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</si>
  <si>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</si>
  <si>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</si>
  <si>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</si>
  <si>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</si>
  <si>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</si>
  <si>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</si>
  <si>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 6월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</si>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</sst>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4" name="Line 1">
          <a:extLst>
            <a:ext uri="{FF2B5EF4-FFF2-40B4-BE49-F238E27FC236}">
              <a16:creationId xmlns:a16="http://schemas.microsoft.com/office/drawing/2014/main" id="{1B7F91A4-17A2-DC50-021B-A5C123E5F4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5" name="Line 1">
          <a:extLst>
            <a:ext uri="{FF2B5EF4-FFF2-40B4-BE49-F238E27FC236}">
              <a16:creationId xmlns:a16="http://schemas.microsoft.com/office/drawing/2014/main" id="{AC524248-8632-313E-1C18-5E6567AFD0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6" name="Line 1">
          <a:extLst>
            <a:ext uri="{FF2B5EF4-FFF2-40B4-BE49-F238E27FC236}">
              <a16:creationId xmlns:a16="http://schemas.microsoft.com/office/drawing/2014/main" id="{D88DBAE3-9A4E-E1FE-9C81-2A5B9645F9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7" name="Line 1">
          <a:extLst>
            <a:ext uri="{FF2B5EF4-FFF2-40B4-BE49-F238E27FC236}">
              <a16:creationId xmlns:a16="http://schemas.microsoft.com/office/drawing/2014/main" id="{EF0B1F4A-564A-6648-8D15-91C1366D30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8" name="Line 1">
          <a:extLst>
            <a:ext uri="{FF2B5EF4-FFF2-40B4-BE49-F238E27FC236}">
              <a16:creationId xmlns:a16="http://schemas.microsoft.com/office/drawing/2014/main" id="{D1A25069-4F73-F1BD-172E-16B195BBE4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39" name="Line 1">
          <a:extLst>
            <a:ext uri="{FF2B5EF4-FFF2-40B4-BE49-F238E27FC236}">
              <a16:creationId xmlns:a16="http://schemas.microsoft.com/office/drawing/2014/main" id="{F83C34A0-33B3-DD50-5E38-5B5A26E844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0" name="Line 1">
          <a:extLst>
            <a:ext uri="{FF2B5EF4-FFF2-40B4-BE49-F238E27FC236}">
              <a16:creationId xmlns:a16="http://schemas.microsoft.com/office/drawing/2014/main" id="{538FFB87-DFDE-49A2-9E8C-49B20C8561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1" name="Line 1">
          <a:extLst>
            <a:ext uri="{FF2B5EF4-FFF2-40B4-BE49-F238E27FC236}">
              <a16:creationId xmlns:a16="http://schemas.microsoft.com/office/drawing/2014/main" id="{8E01D68F-9346-0286-1A4F-7CDDC68865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2" name="Line 1">
          <a:extLst>
            <a:ext uri="{FF2B5EF4-FFF2-40B4-BE49-F238E27FC236}">
              <a16:creationId xmlns:a16="http://schemas.microsoft.com/office/drawing/2014/main" id="{7EA06D6E-F5D6-CE2F-C4A3-ABD62B62D3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3" name="Line 1">
          <a:extLst>
            <a:ext uri="{FF2B5EF4-FFF2-40B4-BE49-F238E27FC236}">
              <a16:creationId xmlns:a16="http://schemas.microsoft.com/office/drawing/2014/main" id="{3BED6AD9-88E5-A96E-3E72-F3CB87D3FB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4" name="Line 1">
          <a:extLst>
            <a:ext uri="{FF2B5EF4-FFF2-40B4-BE49-F238E27FC236}">
              <a16:creationId xmlns:a16="http://schemas.microsoft.com/office/drawing/2014/main" id="{E2DE4512-03C4-88DA-386B-1B17A688AC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5" name="Line 1">
          <a:extLst>
            <a:ext uri="{FF2B5EF4-FFF2-40B4-BE49-F238E27FC236}">
              <a16:creationId xmlns:a16="http://schemas.microsoft.com/office/drawing/2014/main" id="{5C43C2EA-0D3B-D35C-B225-D93142D74D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6" name="Line 1">
          <a:extLst>
            <a:ext uri="{FF2B5EF4-FFF2-40B4-BE49-F238E27FC236}">
              <a16:creationId xmlns:a16="http://schemas.microsoft.com/office/drawing/2014/main" id="{AA202834-A76B-4483-C04A-3DB28FA825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7" name="Line 1">
          <a:extLst>
            <a:ext uri="{FF2B5EF4-FFF2-40B4-BE49-F238E27FC236}">
              <a16:creationId xmlns:a16="http://schemas.microsoft.com/office/drawing/2014/main" id="{154C7480-BEF1-8036-B058-EFDAFA6B92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8" name="Line 1">
          <a:extLst>
            <a:ext uri="{FF2B5EF4-FFF2-40B4-BE49-F238E27FC236}">
              <a16:creationId xmlns:a16="http://schemas.microsoft.com/office/drawing/2014/main" id="{472CB02E-84B2-A47F-28CF-A4CA44BBEE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49" name="Line 1">
          <a:extLst>
            <a:ext uri="{FF2B5EF4-FFF2-40B4-BE49-F238E27FC236}">
              <a16:creationId xmlns:a16="http://schemas.microsoft.com/office/drawing/2014/main" id="{2B61C5A2-C325-073E-D782-D795360AC9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0" name="Line 1">
          <a:extLst>
            <a:ext uri="{FF2B5EF4-FFF2-40B4-BE49-F238E27FC236}">
              <a16:creationId xmlns:a16="http://schemas.microsoft.com/office/drawing/2014/main" id="{CC4FB96E-665F-5AEF-3BAF-0025FC76F3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1" name="Line 1">
          <a:extLst>
            <a:ext uri="{FF2B5EF4-FFF2-40B4-BE49-F238E27FC236}">
              <a16:creationId xmlns:a16="http://schemas.microsoft.com/office/drawing/2014/main" id="{22FE9E96-0AB9-D58D-11CF-D44D1B30B9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2" name="Line 1">
          <a:extLst>
            <a:ext uri="{FF2B5EF4-FFF2-40B4-BE49-F238E27FC236}">
              <a16:creationId xmlns:a16="http://schemas.microsoft.com/office/drawing/2014/main" id="{3E745D57-47AC-4551-8590-98EC05B294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3" name="Line 1">
          <a:extLst>
            <a:ext uri="{FF2B5EF4-FFF2-40B4-BE49-F238E27FC236}">
              <a16:creationId xmlns:a16="http://schemas.microsoft.com/office/drawing/2014/main" id="{81D669E5-8DD5-622C-7BB0-1E6EEBF136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4" name="Line 1">
          <a:extLst>
            <a:ext uri="{FF2B5EF4-FFF2-40B4-BE49-F238E27FC236}">
              <a16:creationId xmlns:a16="http://schemas.microsoft.com/office/drawing/2014/main" id="{F6D020C2-7AE1-8A51-6878-D4510E0D8B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5" name="Line 1">
          <a:extLst>
            <a:ext uri="{FF2B5EF4-FFF2-40B4-BE49-F238E27FC236}">
              <a16:creationId xmlns:a16="http://schemas.microsoft.com/office/drawing/2014/main" id="{CC84A724-B121-B958-7E96-3DC429E82E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6" name="Line 1">
          <a:extLst>
            <a:ext uri="{FF2B5EF4-FFF2-40B4-BE49-F238E27FC236}">
              <a16:creationId xmlns:a16="http://schemas.microsoft.com/office/drawing/2014/main" id="{143C1307-FFF8-5283-9DCB-A06FE6E24D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7" name="Line 1">
          <a:extLst>
            <a:ext uri="{FF2B5EF4-FFF2-40B4-BE49-F238E27FC236}">
              <a16:creationId xmlns:a16="http://schemas.microsoft.com/office/drawing/2014/main" id="{29B85AD2-9222-755B-103C-BC60B68B52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8" name="Line 1">
          <a:extLst>
            <a:ext uri="{FF2B5EF4-FFF2-40B4-BE49-F238E27FC236}">
              <a16:creationId xmlns:a16="http://schemas.microsoft.com/office/drawing/2014/main" id="{A56FEBDB-EF51-CEF1-0381-44F0FF6A32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59" name="Line 1">
          <a:extLst>
            <a:ext uri="{FF2B5EF4-FFF2-40B4-BE49-F238E27FC236}">
              <a16:creationId xmlns:a16="http://schemas.microsoft.com/office/drawing/2014/main" id="{AE4F0B04-6755-7828-58C0-EEF3D09335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0" name="Line 1">
          <a:extLst>
            <a:ext uri="{FF2B5EF4-FFF2-40B4-BE49-F238E27FC236}">
              <a16:creationId xmlns:a16="http://schemas.microsoft.com/office/drawing/2014/main" id="{5CCA5E2C-BB82-DF6F-9AFA-7B752348B9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1" name="Line 1">
          <a:extLst>
            <a:ext uri="{FF2B5EF4-FFF2-40B4-BE49-F238E27FC236}">
              <a16:creationId xmlns:a16="http://schemas.microsoft.com/office/drawing/2014/main" id="{630DE384-04AE-0DB5-2BD2-14929BD29D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2" name="Line 1">
          <a:extLst>
            <a:ext uri="{FF2B5EF4-FFF2-40B4-BE49-F238E27FC236}">
              <a16:creationId xmlns:a16="http://schemas.microsoft.com/office/drawing/2014/main" id="{D390F913-1EDE-4180-4F04-6E1EC5A96C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3" name="Line 1">
          <a:extLst>
            <a:ext uri="{FF2B5EF4-FFF2-40B4-BE49-F238E27FC236}">
              <a16:creationId xmlns:a16="http://schemas.microsoft.com/office/drawing/2014/main" id="{23D390B1-0C8F-E883-5D28-D65F4831B8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4" name="Line 1">
          <a:extLst>
            <a:ext uri="{FF2B5EF4-FFF2-40B4-BE49-F238E27FC236}">
              <a16:creationId xmlns:a16="http://schemas.microsoft.com/office/drawing/2014/main" id="{BE5C97B5-E35E-C02F-7E28-790D35375A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5" name="Line 1">
          <a:extLst>
            <a:ext uri="{FF2B5EF4-FFF2-40B4-BE49-F238E27FC236}">
              <a16:creationId xmlns:a16="http://schemas.microsoft.com/office/drawing/2014/main" id="{5ADA1B65-159E-F2E7-B7D2-6545FE14A4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6" name="Line 1">
          <a:extLst>
            <a:ext uri="{FF2B5EF4-FFF2-40B4-BE49-F238E27FC236}">
              <a16:creationId xmlns:a16="http://schemas.microsoft.com/office/drawing/2014/main" id="{B32BF48D-EFD5-3C88-CCEE-967A83E605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7" name="Line 1">
          <a:extLst>
            <a:ext uri="{FF2B5EF4-FFF2-40B4-BE49-F238E27FC236}">
              <a16:creationId xmlns:a16="http://schemas.microsoft.com/office/drawing/2014/main" id="{433B3798-B5D1-1331-27A0-1510505E6B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8" name="Line 1">
          <a:extLst>
            <a:ext uri="{FF2B5EF4-FFF2-40B4-BE49-F238E27FC236}">
              <a16:creationId xmlns:a16="http://schemas.microsoft.com/office/drawing/2014/main" id="{7FFEC8C1-9215-35F8-6F12-B8669F1B78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69" name="Line 1">
          <a:extLst>
            <a:ext uri="{FF2B5EF4-FFF2-40B4-BE49-F238E27FC236}">
              <a16:creationId xmlns:a16="http://schemas.microsoft.com/office/drawing/2014/main" id="{4C727024-4BF3-CF0A-3B68-DF96C5D7A3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0" name="Line 1">
          <a:extLst>
            <a:ext uri="{FF2B5EF4-FFF2-40B4-BE49-F238E27FC236}">
              <a16:creationId xmlns:a16="http://schemas.microsoft.com/office/drawing/2014/main" id="{7D920D85-EAC2-49DD-8029-9F35F2F81D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1" name="Line 1">
          <a:extLst>
            <a:ext uri="{FF2B5EF4-FFF2-40B4-BE49-F238E27FC236}">
              <a16:creationId xmlns:a16="http://schemas.microsoft.com/office/drawing/2014/main" id="{759DB6C3-DDE9-4434-89F3-E6A964B937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2" name="Line 1">
          <a:extLst>
            <a:ext uri="{FF2B5EF4-FFF2-40B4-BE49-F238E27FC236}">
              <a16:creationId xmlns:a16="http://schemas.microsoft.com/office/drawing/2014/main" id="{D34EA0E9-18B2-DD6D-FA83-F6FD43728E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3" name="Line 1">
          <a:extLst>
            <a:ext uri="{FF2B5EF4-FFF2-40B4-BE49-F238E27FC236}">
              <a16:creationId xmlns:a16="http://schemas.microsoft.com/office/drawing/2014/main" id="{52989D29-8F9C-9AD6-6880-5F03DEC84F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4" name="Line 1">
          <a:extLst>
            <a:ext uri="{FF2B5EF4-FFF2-40B4-BE49-F238E27FC236}">
              <a16:creationId xmlns:a16="http://schemas.microsoft.com/office/drawing/2014/main" id="{CC7014FA-3011-E76B-AFC8-06FC383747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275" name="Line 1">
          <a:extLst>
            <a:ext uri="{FF2B5EF4-FFF2-40B4-BE49-F238E27FC236}">
              <a16:creationId xmlns:a16="http://schemas.microsoft.com/office/drawing/2014/main" id="{4AE1ABC4-4306-2735-3855-C6A596BBF3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3" name="Line 1">
          <a:extLst>
            <a:ext uri="{FF2B5EF4-FFF2-40B4-BE49-F238E27FC236}">
              <a16:creationId xmlns:a16="http://schemas.microsoft.com/office/drawing/2014/main" id="{0E12F40D-34D0-0E84-0EBB-97226DC3BA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4" name="Line 1">
          <a:extLst>
            <a:ext uri="{FF2B5EF4-FFF2-40B4-BE49-F238E27FC236}">
              <a16:creationId xmlns:a16="http://schemas.microsoft.com/office/drawing/2014/main" id="{89579CD1-694D-7EF6-FAAB-D3610D0751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5" name="Line 1">
          <a:extLst>
            <a:ext uri="{FF2B5EF4-FFF2-40B4-BE49-F238E27FC236}">
              <a16:creationId xmlns:a16="http://schemas.microsoft.com/office/drawing/2014/main" id="{974F66FD-095A-F07E-2C10-D30AA8400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6" name="Line 1">
          <a:extLst>
            <a:ext uri="{FF2B5EF4-FFF2-40B4-BE49-F238E27FC236}">
              <a16:creationId xmlns:a16="http://schemas.microsoft.com/office/drawing/2014/main" id="{FD80B35E-ABA7-BD1F-1694-8DCCBE5400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7" name="Line 1">
          <a:extLst>
            <a:ext uri="{FF2B5EF4-FFF2-40B4-BE49-F238E27FC236}">
              <a16:creationId xmlns:a16="http://schemas.microsoft.com/office/drawing/2014/main" id="{E91A6D38-A6AE-8A0B-9108-C1FFDB3055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8" name="Line 1">
          <a:extLst>
            <a:ext uri="{FF2B5EF4-FFF2-40B4-BE49-F238E27FC236}">
              <a16:creationId xmlns:a16="http://schemas.microsoft.com/office/drawing/2014/main" id="{47358D2B-4D17-FE08-C14F-4F7903E72D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29" name="Line 1">
          <a:extLst>
            <a:ext uri="{FF2B5EF4-FFF2-40B4-BE49-F238E27FC236}">
              <a16:creationId xmlns:a16="http://schemas.microsoft.com/office/drawing/2014/main" id="{0730A13E-39A5-94E4-07D8-F16D50B8E3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0" name="Line 1">
          <a:extLst>
            <a:ext uri="{FF2B5EF4-FFF2-40B4-BE49-F238E27FC236}">
              <a16:creationId xmlns:a16="http://schemas.microsoft.com/office/drawing/2014/main" id="{1DD74A7D-DF8F-482E-DA3C-19B64EBD15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1" name="Line 1">
          <a:extLst>
            <a:ext uri="{FF2B5EF4-FFF2-40B4-BE49-F238E27FC236}">
              <a16:creationId xmlns:a16="http://schemas.microsoft.com/office/drawing/2014/main" id="{1D41FB7A-7807-77E0-D05E-DD8D8D5AA1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2" name="Line 1">
          <a:extLst>
            <a:ext uri="{FF2B5EF4-FFF2-40B4-BE49-F238E27FC236}">
              <a16:creationId xmlns:a16="http://schemas.microsoft.com/office/drawing/2014/main" id="{29F8ADBA-660B-8923-ED82-293BCB8690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3" name="Line 1">
          <a:extLst>
            <a:ext uri="{FF2B5EF4-FFF2-40B4-BE49-F238E27FC236}">
              <a16:creationId xmlns:a16="http://schemas.microsoft.com/office/drawing/2014/main" id="{E08F8200-2B39-8250-B591-7E648FD84A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4" name="Line 1">
          <a:extLst>
            <a:ext uri="{FF2B5EF4-FFF2-40B4-BE49-F238E27FC236}">
              <a16:creationId xmlns:a16="http://schemas.microsoft.com/office/drawing/2014/main" id="{93BD62CD-7A13-7BE3-8BA7-1D3249314A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5" name="Line 1">
          <a:extLst>
            <a:ext uri="{FF2B5EF4-FFF2-40B4-BE49-F238E27FC236}">
              <a16:creationId xmlns:a16="http://schemas.microsoft.com/office/drawing/2014/main" id="{4A626927-74F6-9746-423B-4FB1CDAB82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6" name="Line 1">
          <a:extLst>
            <a:ext uri="{FF2B5EF4-FFF2-40B4-BE49-F238E27FC236}">
              <a16:creationId xmlns:a16="http://schemas.microsoft.com/office/drawing/2014/main" id="{93A342EE-58B8-C171-79ED-7A6123BBA6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7" name="Line 1">
          <a:extLst>
            <a:ext uri="{FF2B5EF4-FFF2-40B4-BE49-F238E27FC236}">
              <a16:creationId xmlns:a16="http://schemas.microsoft.com/office/drawing/2014/main" id="{68D01443-A34B-5935-DDCF-A8BCB89943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8" name="Line 1">
          <a:extLst>
            <a:ext uri="{FF2B5EF4-FFF2-40B4-BE49-F238E27FC236}">
              <a16:creationId xmlns:a16="http://schemas.microsoft.com/office/drawing/2014/main" id="{F963FCD4-F1A8-8BAB-17C9-2584CAAD5A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39" name="Line 1">
          <a:extLst>
            <a:ext uri="{FF2B5EF4-FFF2-40B4-BE49-F238E27FC236}">
              <a16:creationId xmlns:a16="http://schemas.microsoft.com/office/drawing/2014/main" id="{CEF26FC0-9294-CD29-49CB-4C339F36BE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0" name="Line 1">
          <a:extLst>
            <a:ext uri="{FF2B5EF4-FFF2-40B4-BE49-F238E27FC236}">
              <a16:creationId xmlns:a16="http://schemas.microsoft.com/office/drawing/2014/main" id="{D6EFDBDF-2AEC-BBAF-FDB4-7718BDD7BA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1" name="Line 1">
          <a:extLst>
            <a:ext uri="{FF2B5EF4-FFF2-40B4-BE49-F238E27FC236}">
              <a16:creationId xmlns:a16="http://schemas.microsoft.com/office/drawing/2014/main" id="{FE710C76-F497-63A6-62FB-739BAF3D9F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2" name="Line 1">
          <a:extLst>
            <a:ext uri="{FF2B5EF4-FFF2-40B4-BE49-F238E27FC236}">
              <a16:creationId xmlns:a16="http://schemas.microsoft.com/office/drawing/2014/main" id="{07159A21-B771-0D83-C5CE-ECECA53FAA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3" name="Line 1">
          <a:extLst>
            <a:ext uri="{FF2B5EF4-FFF2-40B4-BE49-F238E27FC236}">
              <a16:creationId xmlns:a16="http://schemas.microsoft.com/office/drawing/2014/main" id="{A6DBB97E-3218-4306-94EE-5FC9B36069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4" name="Line 1">
          <a:extLst>
            <a:ext uri="{FF2B5EF4-FFF2-40B4-BE49-F238E27FC236}">
              <a16:creationId xmlns:a16="http://schemas.microsoft.com/office/drawing/2014/main" id="{81374F37-049B-408F-2591-AFEFC578F2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5" name="Line 1">
          <a:extLst>
            <a:ext uri="{FF2B5EF4-FFF2-40B4-BE49-F238E27FC236}">
              <a16:creationId xmlns:a16="http://schemas.microsoft.com/office/drawing/2014/main" id="{3B9DE713-AD48-AAC5-BD95-78E15BC9C3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6" name="Line 1">
          <a:extLst>
            <a:ext uri="{FF2B5EF4-FFF2-40B4-BE49-F238E27FC236}">
              <a16:creationId xmlns:a16="http://schemas.microsoft.com/office/drawing/2014/main" id="{A130197B-48BD-7271-B580-417741E7F7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7" name="Line 1">
          <a:extLst>
            <a:ext uri="{FF2B5EF4-FFF2-40B4-BE49-F238E27FC236}">
              <a16:creationId xmlns:a16="http://schemas.microsoft.com/office/drawing/2014/main" id="{8C7C8467-D72D-65BD-B075-05F78C371F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8" name="Line 1">
          <a:extLst>
            <a:ext uri="{FF2B5EF4-FFF2-40B4-BE49-F238E27FC236}">
              <a16:creationId xmlns:a16="http://schemas.microsoft.com/office/drawing/2014/main" id="{065164C2-05EB-BC2C-3D1C-4A00949A43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49" name="Line 1">
          <a:extLst>
            <a:ext uri="{FF2B5EF4-FFF2-40B4-BE49-F238E27FC236}">
              <a16:creationId xmlns:a16="http://schemas.microsoft.com/office/drawing/2014/main" id="{3A299A57-AD49-BCA0-2A56-E6A94E2435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0" name="Line 1">
          <a:extLst>
            <a:ext uri="{FF2B5EF4-FFF2-40B4-BE49-F238E27FC236}">
              <a16:creationId xmlns:a16="http://schemas.microsoft.com/office/drawing/2014/main" id="{6E13248F-BCD5-F5AF-117A-D10F4AC69E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1" name="Line 1">
          <a:extLst>
            <a:ext uri="{FF2B5EF4-FFF2-40B4-BE49-F238E27FC236}">
              <a16:creationId xmlns:a16="http://schemas.microsoft.com/office/drawing/2014/main" id="{B53DC017-E77F-BD95-716E-3651B0AA8E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2" name="Line 1">
          <a:extLst>
            <a:ext uri="{FF2B5EF4-FFF2-40B4-BE49-F238E27FC236}">
              <a16:creationId xmlns:a16="http://schemas.microsoft.com/office/drawing/2014/main" id="{C7D0D42E-B6F8-96F9-BABB-75D20FBED0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3" name="Line 1">
          <a:extLst>
            <a:ext uri="{FF2B5EF4-FFF2-40B4-BE49-F238E27FC236}">
              <a16:creationId xmlns:a16="http://schemas.microsoft.com/office/drawing/2014/main" id="{9E476F73-5256-C163-1FBB-D290EB9B0C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4" name="Line 1">
          <a:extLst>
            <a:ext uri="{FF2B5EF4-FFF2-40B4-BE49-F238E27FC236}">
              <a16:creationId xmlns:a16="http://schemas.microsoft.com/office/drawing/2014/main" id="{190D5A97-CBF9-86FD-9175-91308C687E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5" name="Line 1">
          <a:extLst>
            <a:ext uri="{FF2B5EF4-FFF2-40B4-BE49-F238E27FC236}">
              <a16:creationId xmlns:a16="http://schemas.microsoft.com/office/drawing/2014/main" id="{DB413D0E-075F-491D-018D-19930E370F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6" name="Line 1">
          <a:extLst>
            <a:ext uri="{FF2B5EF4-FFF2-40B4-BE49-F238E27FC236}">
              <a16:creationId xmlns:a16="http://schemas.microsoft.com/office/drawing/2014/main" id="{C96A2857-208A-F7C9-03E4-76B3A6A417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7" name="Line 1">
          <a:extLst>
            <a:ext uri="{FF2B5EF4-FFF2-40B4-BE49-F238E27FC236}">
              <a16:creationId xmlns:a16="http://schemas.microsoft.com/office/drawing/2014/main" id="{76D20B45-584D-E240-ECAB-6A16B5C54B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8" name="Line 1">
          <a:extLst>
            <a:ext uri="{FF2B5EF4-FFF2-40B4-BE49-F238E27FC236}">
              <a16:creationId xmlns:a16="http://schemas.microsoft.com/office/drawing/2014/main" id="{8A2EB353-6670-CB55-B0FE-78EF218519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59" name="Line 1">
          <a:extLst>
            <a:ext uri="{FF2B5EF4-FFF2-40B4-BE49-F238E27FC236}">
              <a16:creationId xmlns:a16="http://schemas.microsoft.com/office/drawing/2014/main" id="{4EB1DA63-8BBE-B855-DA5A-2AE5DCD8A1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0" name="Line 1">
          <a:extLst>
            <a:ext uri="{FF2B5EF4-FFF2-40B4-BE49-F238E27FC236}">
              <a16:creationId xmlns:a16="http://schemas.microsoft.com/office/drawing/2014/main" id="{248C096F-01E4-57B8-3C1B-F6EF8A6CD5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1" name="Line 1">
          <a:extLst>
            <a:ext uri="{FF2B5EF4-FFF2-40B4-BE49-F238E27FC236}">
              <a16:creationId xmlns:a16="http://schemas.microsoft.com/office/drawing/2014/main" id="{CF2E2FEC-13FE-3CB2-00E2-C6BA667DAF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2" name="Line 1">
          <a:extLst>
            <a:ext uri="{FF2B5EF4-FFF2-40B4-BE49-F238E27FC236}">
              <a16:creationId xmlns:a16="http://schemas.microsoft.com/office/drawing/2014/main" id="{0EF7F6C2-6FD6-D26B-011A-1C47804760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3" name="Line 1">
          <a:extLst>
            <a:ext uri="{FF2B5EF4-FFF2-40B4-BE49-F238E27FC236}">
              <a16:creationId xmlns:a16="http://schemas.microsoft.com/office/drawing/2014/main" id="{5E6AB780-E4E9-7CD8-489E-40296D4F8D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364" name="Line 1">
          <a:extLst>
            <a:ext uri="{FF2B5EF4-FFF2-40B4-BE49-F238E27FC236}">
              <a16:creationId xmlns:a16="http://schemas.microsoft.com/office/drawing/2014/main" id="{5C263CCD-6D65-9D16-81E9-DD9D83E561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7" name="Line 1">
          <a:extLst>
            <a:ext uri="{FF2B5EF4-FFF2-40B4-BE49-F238E27FC236}">
              <a16:creationId xmlns:a16="http://schemas.microsoft.com/office/drawing/2014/main" id="{6D19C404-D4C9-6632-1C49-47884315A1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8" name="Line 1">
          <a:extLst>
            <a:ext uri="{FF2B5EF4-FFF2-40B4-BE49-F238E27FC236}">
              <a16:creationId xmlns:a16="http://schemas.microsoft.com/office/drawing/2014/main" id="{4D15A9FE-C69B-6A59-5A28-DF6B864A67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49" name="Line 1">
          <a:extLst>
            <a:ext uri="{FF2B5EF4-FFF2-40B4-BE49-F238E27FC236}">
              <a16:creationId xmlns:a16="http://schemas.microsoft.com/office/drawing/2014/main" id="{7F75F599-2E7F-3484-26D6-70B85C1DB3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0" name="Line 1">
          <a:extLst>
            <a:ext uri="{FF2B5EF4-FFF2-40B4-BE49-F238E27FC236}">
              <a16:creationId xmlns:a16="http://schemas.microsoft.com/office/drawing/2014/main" id="{BE68DE4D-B734-1D6E-4D31-BFEF39C921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1" name="Line 1">
          <a:extLst>
            <a:ext uri="{FF2B5EF4-FFF2-40B4-BE49-F238E27FC236}">
              <a16:creationId xmlns:a16="http://schemas.microsoft.com/office/drawing/2014/main" id="{5F63EA52-DC52-FE53-9E49-E14682A364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2" name="Line 1">
          <a:extLst>
            <a:ext uri="{FF2B5EF4-FFF2-40B4-BE49-F238E27FC236}">
              <a16:creationId xmlns:a16="http://schemas.microsoft.com/office/drawing/2014/main" id="{9CAD89A9-D1E8-8E15-4AE4-5B8B110C26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3" name="Line 1">
          <a:extLst>
            <a:ext uri="{FF2B5EF4-FFF2-40B4-BE49-F238E27FC236}">
              <a16:creationId xmlns:a16="http://schemas.microsoft.com/office/drawing/2014/main" id="{DE76F032-8B05-95D4-48F5-35989B2173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4" name="Line 1">
          <a:extLst>
            <a:ext uri="{FF2B5EF4-FFF2-40B4-BE49-F238E27FC236}">
              <a16:creationId xmlns:a16="http://schemas.microsoft.com/office/drawing/2014/main" id="{98E75C9F-FBD7-13F2-B39E-0B4E5840C6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5" name="Line 1">
          <a:extLst>
            <a:ext uri="{FF2B5EF4-FFF2-40B4-BE49-F238E27FC236}">
              <a16:creationId xmlns:a16="http://schemas.microsoft.com/office/drawing/2014/main" id="{88284A75-3735-4399-908F-F92BD9D513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6" name="Line 1">
          <a:extLst>
            <a:ext uri="{FF2B5EF4-FFF2-40B4-BE49-F238E27FC236}">
              <a16:creationId xmlns:a16="http://schemas.microsoft.com/office/drawing/2014/main" id="{A3945208-A080-2D19-BA01-89388112D6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7" name="Line 1">
          <a:extLst>
            <a:ext uri="{FF2B5EF4-FFF2-40B4-BE49-F238E27FC236}">
              <a16:creationId xmlns:a16="http://schemas.microsoft.com/office/drawing/2014/main" id="{43684282-C405-100D-41F3-C0295B05E4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8" name="Line 1">
          <a:extLst>
            <a:ext uri="{FF2B5EF4-FFF2-40B4-BE49-F238E27FC236}">
              <a16:creationId xmlns:a16="http://schemas.microsoft.com/office/drawing/2014/main" id="{F64D90E2-1CAF-4F65-EC97-A2BAAA5C0F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59" name="Line 1">
          <a:extLst>
            <a:ext uri="{FF2B5EF4-FFF2-40B4-BE49-F238E27FC236}">
              <a16:creationId xmlns:a16="http://schemas.microsoft.com/office/drawing/2014/main" id="{82BE31E1-F511-ECD3-03E6-E374268215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0" name="Line 1">
          <a:extLst>
            <a:ext uri="{FF2B5EF4-FFF2-40B4-BE49-F238E27FC236}">
              <a16:creationId xmlns:a16="http://schemas.microsoft.com/office/drawing/2014/main" id="{EE689F0E-CBA3-6F14-AC87-E77F107B83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1" name="Line 1">
          <a:extLst>
            <a:ext uri="{FF2B5EF4-FFF2-40B4-BE49-F238E27FC236}">
              <a16:creationId xmlns:a16="http://schemas.microsoft.com/office/drawing/2014/main" id="{158654C3-54BF-6CA5-C28E-D2E065CF0A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2" name="Line 1">
          <a:extLst>
            <a:ext uri="{FF2B5EF4-FFF2-40B4-BE49-F238E27FC236}">
              <a16:creationId xmlns:a16="http://schemas.microsoft.com/office/drawing/2014/main" id="{39EFDAE1-CC7B-F35A-C3C8-E6CBF9F215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3" name="Line 1">
          <a:extLst>
            <a:ext uri="{FF2B5EF4-FFF2-40B4-BE49-F238E27FC236}">
              <a16:creationId xmlns:a16="http://schemas.microsoft.com/office/drawing/2014/main" id="{ABE5F2B2-505D-A556-4092-7888F47D07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4" name="Line 1">
          <a:extLst>
            <a:ext uri="{FF2B5EF4-FFF2-40B4-BE49-F238E27FC236}">
              <a16:creationId xmlns:a16="http://schemas.microsoft.com/office/drawing/2014/main" id="{C0BF9DB9-1404-B6B0-0DC5-030B0405E2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5" name="Line 1">
          <a:extLst>
            <a:ext uri="{FF2B5EF4-FFF2-40B4-BE49-F238E27FC236}">
              <a16:creationId xmlns:a16="http://schemas.microsoft.com/office/drawing/2014/main" id="{85DA54E1-CCE6-B7CA-7ACE-1D5705B405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6" name="Line 1">
          <a:extLst>
            <a:ext uri="{FF2B5EF4-FFF2-40B4-BE49-F238E27FC236}">
              <a16:creationId xmlns:a16="http://schemas.microsoft.com/office/drawing/2014/main" id="{181B7C56-150D-39CA-96CE-74A9FC9A24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7" name="Line 1">
          <a:extLst>
            <a:ext uri="{FF2B5EF4-FFF2-40B4-BE49-F238E27FC236}">
              <a16:creationId xmlns:a16="http://schemas.microsoft.com/office/drawing/2014/main" id="{8A44011B-6A13-421F-66EF-B6776E8B7D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8" name="Line 1">
          <a:extLst>
            <a:ext uri="{FF2B5EF4-FFF2-40B4-BE49-F238E27FC236}">
              <a16:creationId xmlns:a16="http://schemas.microsoft.com/office/drawing/2014/main" id="{3438F4D9-ED1B-2A54-8F07-D208EB6EAC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69" name="Line 1">
          <a:extLst>
            <a:ext uri="{FF2B5EF4-FFF2-40B4-BE49-F238E27FC236}">
              <a16:creationId xmlns:a16="http://schemas.microsoft.com/office/drawing/2014/main" id="{9DB999F0-C413-A4A2-8392-7717BFE125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0" name="Line 1">
          <a:extLst>
            <a:ext uri="{FF2B5EF4-FFF2-40B4-BE49-F238E27FC236}">
              <a16:creationId xmlns:a16="http://schemas.microsoft.com/office/drawing/2014/main" id="{45CA6DDE-E9EE-5EE1-7584-8280B0226F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1" name="Line 1">
          <a:extLst>
            <a:ext uri="{FF2B5EF4-FFF2-40B4-BE49-F238E27FC236}">
              <a16:creationId xmlns:a16="http://schemas.microsoft.com/office/drawing/2014/main" id="{123FDD72-FDFE-E531-81F6-A20B5491CE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2" name="Line 1">
          <a:extLst>
            <a:ext uri="{FF2B5EF4-FFF2-40B4-BE49-F238E27FC236}">
              <a16:creationId xmlns:a16="http://schemas.microsoft.com/office/drawing/2014/main" id="{723E0E99-66FA-EA49-DA43-93DFB6549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3" name="Line 1">
          <a:extLst>
            <a:ext uri="{FF2B5EF4-FFF2-40B4-BE49-F238E27FC236}">
              <a16:creationId xmlns:a16="http://schemas.microsoft.com/office/drawing/2014/main" id="{EDAA8362-3587-7C0C-722C-429EB09661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4" name="Line 1">
          <a:extLst>
            <a:ext uri="{FF2B5EF4-FFF2-40B4-BE49-F238E27FC236}">
              <a16:creationId xmlns:a16="http://schemas.microsoft.com/office/drawing/2014/main" id="{C53F8E12-9E2F-BCC1-4C63-E1BE62E43D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5" name="Line 1">
          <a:extLst>
            <a:ext uri="{FF2B5EF4-FFF2-40B4-BE49-F238E27FC236}">
              <a16:creationId xmlns:a16="http://schemas.microsoft.com/office/drawing/2014/main" id="{8428EAF7-D1CA-F1E3-7977-40760910D4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6" name="Line 1">
          <a:extLst>
            <a:ext uri="{FF2B5EF4-FFF2-40B4-BE49-F238E27FC236}">
              <a16:creationId xmlns:a16="http://schemas.microsoft.com/office/drawing/2014/main" id="{FC7D5976-2187-FB60-12FD-5C539C38FD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7" name="Line 1">
          <a:extLst>
            <a:ext uri="{FF2B5EF4-FFF2-40B4-BE49-F238E27FC236}">
              <a16:creationId xmlns:a16="http://schemas.microsoft.com/office/drawing/2014/main" id="{2BBC8CA2-9871-7A22-552D-AD3DA73476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8" name="Line 1">
          <a:extLst>
            <a:ext uri="{FF2B5EF4-FFF2-40B4-BE49-F238E27FC236}">
              <a16:creationId xmlns:a16="http://schemas.microsoft.com/office/drawing/2014/main" id="{920C75BB-AF85-83BA-5466-5A59C86149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79" name="Line 1">
          <a:extLst>
            <a:ext uri="{FF2B5EF4-FFF2-40B4-BE49-F238E27FC236}">
              <a16:creationId xmlns:a16="http://schemas.microsoft.com/office/drawing/2014/main" id="{90C8C860-32B7-AC36-3E09-11E5454CC2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0" name="Line 1">
          <a:extLst>
            <a:ext uri="{FF2B5EF4-FFF2-40B4-BE49-F238E27FC236}">
              <a16:creationId xmlns:a16="http://schemas.microsoft.com/office/drawing/2014/main" id="{31652D71-4916-109B-1438-F67E3B558B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1" name="Line 1">
          <a:extLst>
            <a:ext uri="{FF2B5EF4-FFF2-40B4-BE49-F238E27FC236}">
              <a16:creationId xmlns:a16="http://schemas.microsoft.com/office/drawing/2014/main" id="{2C0890AF-D7B3-DEC5-1567-7B04DD22AD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2" name="Line 1">
          <a:extLst>
            <a:ext uri="{FF2B5EF4-FFF2-40B4-BE49-F238E27FC236}">
              <a16:creationId xmlns:a16="http://schemas.microsoft.com/office/drawing/2014/main" id="{9DE56945-34C4-85BA-07B5-9EF2E7D28B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3" name="Line 1">
          <a:extLst>
            <a:ext uri="{FF2B5EF4-FFF2-40B4-BE49-F238E27FC236}">
              <a16:creationId xmlns:a16="http://schemas.microsoft.com/office/drawing/2014/main" id="{37C29375-B5FC-7A73-A5AA-AF34063F80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4" name="Line 1">
          <a:extLst>
            <a:ext uri="{FF2B5EF4-FFF2-40B4-BE49-F238E27FC236}">
              <a16:creationId xmlns:a16="http://schemas.microsoft.com/office/drawing/2014/main" id="{063539AF-A51C-8567-E013-791274A3267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5" name="Line 1">
          <a:extLst>
            <a:ext uri="{FF2B5EF4-FFF2-40B4-BE49-F238E27FC236}">
              <a16:creationId xmlns:a16="http://schemas.microsoft.com/office/drawing/2014/main" id="{F8D33130-5D1A-8EB1-E28E-DDAF06F05E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6" name="Line 1">
          <a:extLst>
            <a:ext uri="{FF2B5EF4-FFF2-40B4-BE49-F238E27FC236}">
              <a16:creationId xmlns:a16="http://schemas.microsoft.com/office/drawing/2014/main" id="{065B36F5-F1D3-A2A0-186A-E6F949D9B3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7" name="Line 1">
          <a:extLst>
            <a:ext uri="{FF2B5EF4-FFF2-40B4-BE49-F238E27FC236}">
              <a16:creationId xmlns:a16="http://schemas.microsoft.com/office/drawing/2014/main" id="{11E8FF52-1C71-B684-DBE1-4302621C79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388" name="Line 1">
          <a:extLst>
            <a:ext uri="{FF2B5EF4-FFF2-40B4-BE49-F238E27FC236}">
              <a16:creationId xmlns:a16="http://schemas.microsoft.com/office/drawing/2014/main" id="{1A96FDB9-9168-E0B7-1831-DE78568F96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1" name="Line 1">
          <a:extLst>
            <a:ext uri="{FF2B5EF4-FFF2-40B4-BE49-F238E27FC236}">
              <a16:creationId xmlns:a16="http://schemas.microsoft.com/office/drawing/2014/main" id="{4F1B25D5-02F3-0D3F-231F-3DD5F598DE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2" name="Line 1">
          <a:extLst>
            <a:ext uri="{FF2B5EF4-FFF2-40B4-BE49-F238E27FC236}">
              <a16:creationId xmlns:a16="http://schemas.microsoft.com/office/drawing/2014/main" id="{019E97A8-A70F-D6A5-F315-71954C97EE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3" name="Line 1">
          <a:extLst>
            <a:ext uri="{FF2B5EF4-FFF2-40B4-BE49-F238E27FC236}">
              <a16:creationId xmlns:a16="http://schemas.microsoft.com/office/drawing/2014/main" id="{9A1B8ED9-CDAF-FCF7-E4AB-BDB0C99F92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4" name="Line 1">
          <a:extLst>
            <a:ext uri="{FF2B5EF4-FFF2-40B4-BE49-F238E27FC236}">
              <a16:creationId xmlns:a16="http://schemas.microsoft.com/office/drawing/2014/main" id="{3BD048CA-E39C-C473-0662-28C10A5324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5" name="Line 1">
          <a:extLst>
            <a:ext uri="{FF2B5EF4-FFF2-40B4-BE49-F238E27FC236}">
              <a16:creationId xmlns:a16="http://schemas.microsoft.com/office/drawing/2014/main" id="{A24FC85B-CDA1-E621-7A97-A824C0EA58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6" name="Line 1">
          <a:extLst>
            <a:ext uri="{FF2B5EF4-FFF2-40B4-BE49-F238E27FC236}">
              <a16:creationId xmlns:a16="http://schemas.microsoft.com/office/drawing/2014/main" id="{57F8E19E-8E58-6B4C-C611-A5FDADBBB8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7" name="Line 1">
          <a:extLst>
            <a:ext uri="{FF2B5EF4-FFF2-40B4-BE49-F238E27FC236}">
              <a16:creationId xmlns:a16="http://schemas.microsoft.com/office/drawing/2014/main" id="{78BE3EEE-914C-ECFB-A065-95E520E642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8" name="Line 1">
          <a:extLst>
            <a:ext uri="{FF2B5EF4-FFF2-40B4-BE49-F238E27FC236}">
              <a16:creationId xmlns:a16="http://schemas.microsoft.com/office/drawing/2014/main" id="{491C0BC1-87D0-B860-090D-E9E51BB774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59" name="Line 1">
          <a:extLst>
            <a:ext uri="{FF2B5EF4-FFF2-40B4-BE49-F238E27FC236}">
              <a16:creationId xmlns:a16="http://schemas.microsoft.com/office/drawing/2014/main" id="{60944546-C660-F862-ABD6-51972CAC32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0" name="Line 1">
          <a:extLst>
            <a:ext uri="{FF2B5EF4-FFF2-40B4-BE49-F238E27FC236}">
              <a16:creationId xmlns:a16="http://schemas.microsoft.com/office/drawing/2014/main" id="{76BA48C2-F7A7-02F7-2E8E-D9BF1D969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1" name="Line 1">
          <a:extLst>
            <a:ext uri="{FF2B5EF4-FFF2-40B4-BE49-F238E27FC236}">
              <a16:creationId xmlns:a16="http://schemas.microsoft.com/office/drawing/2014/main" id="{661EB710-A2BB-763C-9A3E-14F70C433E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2" name="Line 1">
          <a:extLst>
            <a:ext uri="{FF2B5EF4-FFF2-40B4-BE49-F238E27FC236}">
              <a16:creationId xmlns:a16="http://schemas.microsoft.com/office/drawing/2014/main" id="{2E414721-5356-196E-5AE6-421E1D2749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3" name="Line 1">
          <a:extLst>
            <a:ext uri="{FF2B5EF4-FFF2-40B4-BE49-F238E27FC236}">
              <a16:creationId xmlns:a16="http://schemas.microsoft.com/office/drawing/2014/main" id="{7AA8D29D-FD82-27FD-1BB5-C4F36A7512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4" name="Line 1">
          <a:extLst>
            <a:ext uri="{FF2B5EF4-FFF2-40B4-BE49-F238E27FC236}">
              <a16:creationId xmlns:a16="http://schemas.microsoft.com/office/drawing/2014/main" id="{F41C79A9-28CB-9274-5705-76253C1FCE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5" name="Line 1">
          <a:extLst>
            <a:ext uri="{FF2B5EF4-FFF2-40B4-BE49-F238E27FC236}">
              <a16:creationId xmlns:a16="http://schemas.microsoft.com/office/drawing/2014/main" id="{2C236A18-4F54-82C6-F607-569A3924EF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6" name="Line 1">
          <a:extLst>
            <a:ext uri="{FF2B5EF4-FFF2-40B4-BE49-F238E27FC236}">
              <a16:creationId xmlns:a16="http://schemas.microsoft.com/office/drawing/2014/main" id="{3FE024D3-0C22-7FC0-FD07-946E904A64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7" name="Line 1">
          <a:extLst>
            <a:ext uri="{FF2B5EF4-FFF2-40B4-BE49-F238E27FC236}">
              <a16:creationId xmlns:a16="http://schemas.microsoft.com/office/drawing/2014/main" id="{841BF52A-4474-934B-B5FB-B561BE7FB9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8" name="Line 1">
          <a:extLst>
            <a:ext uri="{FF2B5EF4-FFF2-40B4-BE49-F238E27FC236}">
              <a16:creationId xmlns:a16="http://schemas.microsoft.com/office/drawing/2014/main" id="{C2C5773F-6749-8F81-D412-BF30677728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69" name="Line 1">
          <a:extLst>
            <a:ext uri="{FF2B5EF4-FFF2-40B4-BE49-F238E27FC236}">
              <a16:creationId xmlns:a16="http://schemas.microsoft.com/office/drawing/2014/main" id="{0CE221CD-B175-BA9B-13F6-49B02D90D2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0" name="Line 1">
          <a:extLst>
            <a:ext uri="{FF2B5EF4-FFF2-40B4-BE49-F238E27FC236}">
              <a16:creationId xmlns:a16="http://schemas.microsoft.com/office/drawing/2014/main" id="{F68930A8-2EBF-158A-DEFF-456C2A29A0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1" name="Line 1">
          <a:extLst>
            <a:ext uri="{FF2B5EF4-FFF2-40B4-BE49-F238E27FC236}">
              <a16:creationId xmlns:a16="http://schemas.microsoft.com/office/drawing/2014/main" id="{D2C4BEEB-DEA8-BC3A-8F2B-FFA271FBAA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2" name="Line 1">
          <a:extLst>
            <a:ext uri="{FF2B5EF4-FFF2-40B4-BE49-F238E27FC236}">
              <a16:creationId xmlns:a16="http://schemas.microsoft.com/office/drawing/2014/main" id="{45303748-AB83-A0C4-74FE-2ED722DDAE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3" name="Line 1">
          <a:extLst>
            <a:ext uri="{FF2B5EF4-FFF2-40B4-BE49-F238E27FC236}">
              <a16:creationId xmlns:a16="http://schemas.microsoft.com/office/drawing/2014/main" id="{0FE2CDE1-48CE-841A-A09B-2CF9F5AD8A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4" name="Line 1">
          <a:extLst>
            <a:ext uri="{FF2B5EF4-FFF2-40B4-BE49-F238E27FC236}">
              <a16:creationId xmlns:a16="http://schemas.microsoft.com/office/drawing/2014/main" id="{7A31827E-7AC3-CFFE-3C55-05FEB5DDEC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5" name="Line 1">
          <a:extLst>
            <a:ext uri="{FF2B5EF4-FFF2-40B4-BE49-F238E27FC236}">
              <a16:creationId xmlns:a16="http://schemas.microsoft.com/office/drawing/2014/main" id="{1076747D-7A74-2929-FC1C-A8F4757B95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6" name="Line 1">
          <a:extLst>
            <a:ext uri="{FF2B5EF4-FFF2-40B4-BE49-F238E27FC236}">
              <a16:creationId xmlns:a16="http://schemas.microsoft.com/office/drawing/2014/main" id="{54F76C25-AE39-38D8-1230-20D7753FE3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7" name="Line 1">
          <a:extLst>
            <a:ext uri="{FF2B5EF4-FFF2-40B4-BE49-F238E27FC236}">
              <a16:creationId xmlns:a16="http://schemas.microsoft.com/office/drawing/2014/main" id="{2A4FEE94-C8B2-D5FD-0578-1A047F8460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8" name="Line 1">
          <a:extLst>
            <a:ext uri="{FF2B5EF4-FFF2-40B4-BE49-F238E27FC236}">
              <a16:creationId xmlns:a16="http://schemas.microsoft.com/office/drawing/2014/main" id="{D893371C-D9CC-3E2C-1A6B-F863230A34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79" name="Line 1">
          <a:extLst>
            <a:ext uri="{FF2B5EF4-FFF2-40B4-BE49-F238E27FC236}">
              <a16:creationId xmlns:a16="http://schemas.microsoft.com/office/drawing/2014/main" id="{C6E6C969-41FD-184D-2E98-19595202D8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0" name="Line 1">
          <a:extLst>
            <a:ext uri="{FF2B5EF4-FFF2-40B4-BE49-F238E27FC236}">
              <a16:creationId xmlns:a16="http://schemas.microsoft.com/office/drawing/2014/main" id="{8E0D1874-3748-4E80-859B-3D0D67B089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1" name="Line 1">
          <a:extLst>
            <a:ext uri="{FF2B5EF4-FFF2-40B4-BE49-F238E27FC236}">
              <a16:creationId xmlns:a16="http://schemas.microsoft.com/office/drawing/2014/main" id="{9B321920-2ED0-3426-61A7-42826CA574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2" name="Line 1">
          <a:extLst>
            <a:ext uri="{FF2B5EF4-FFF2-40B4-BE49-F238E27FC236}">
              <a16:creationId xmlns:a16="http://schemas.microsoft.com/office/drawing/2014/main" id="{EA448315-9730-1224-9507-0FB9F27DDC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3" name="Line 1">
          <a:extLst>
            <a:ext uri="{FF2B5EF4-FFF2-40B4-BE49-F238E27FC236}">
              <a16:creationId xmlns:a16="http://schemas.microsoft.com/office/drawing/2014/main" id="{D53D3B9C-30CD-B356-51A1-80D0A306E1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4" name="Line 1">
          <a:extLst>
            <a:ext uri="{FF2B5EF4-FFF2-40B4-BE49-F238E27FC236}">
              <a16:creationId xmlns:a16="http://schemas.microsoft.com/office/drawing/2014/main" id="{E93D6EC6-60CB-1718-84ED-27A78E73BC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5" name="Line 1">
          <a:extLst>
            <a:ext uri="{FF2B5EF4-FFF2-40B4-BE49-F238E27FC236}">
              <a16:creationId xmlns:a16="http://schemas.microsoft.com/office/drawing/2014/main" id="{E6A91A2C-580C-DF5E-6BD7-FB586374B9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6" name="Line 1">
          <a:extLst>
            <a:ext uri="{FF2B5EF4-FFF2-40B4-BE49-F238E27FC236}">
              <a16:creationId xmlns:a16="http://schemas.microsoft.com/office/drawing/2014/main" id="{0746481B-273C-8192-1289-702C0CD465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7" name="Line 1">
          <a:extLst>
            <a:ext uri="{FF2B5EF4-FFF2-40B4-BE49-F238E27FC236}">
              <a16:creationId xmlns:a16="http://schemas.microsoft.com/office/drawing/2014/main" id="{72CD89DA-1064-FFA5-DE42-9E51FAD0E3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8" name="Line 1">
          <a:extLst>
            <a:ext uri="{FF2B5EF4-FFF2-40B4-BE49-F238E27FC236}">
              <a16:creationId xmlns:a16="http://schemas.microsoft.com/office/drawing/2014/main" id="{D14FBA06-652F-DDDA-DEDD-C0B24FCCB1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89" name="Line 1">
          <a:extLst>
            <a:ext uri="{FF2B5EF4-FFF2-40B4-BE49-F238E27FC236}">
              <a16:creationId xmlns:a16="http://schemas.microsoft.com/office/drawing/2014/main" id="{BF929312-7085-D9F0-3D1D-7433A81EEA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0" name="Line 1">
          <a:extLst>
            <a:ext uri="{FF2B5EF4-FFF2-40B4-BE49-F238E27FC236}">
              <a16:creationId xmlns:a16="http://schemas.microsoft.com/office/drawing/2014/main" id="{4AD66506-2873-18E3-3A94-95F094CCD0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1" name="Line 1">
          <a:extLst>
            <a:ext uri="{FF2B5EF4-FFF2-40B4-BE49-F238E27FC236}">
              <a16:creationId xmlns:a16="http://schemas.microsoft.com/office/drawing/2014/main" id="{9E7673C7-139A-779F-A7C8-CBB0413F48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292" name="Line 1">
          <a:extLst>
            <a:ext uri="{FF2B5EF4-FFF2-40B4-BE49-F238E27FC236}">
              <a16:creationId xmlns:a16="http://schemas.microsoft.com/office/drawing/2014/main" id="{9B956B13-6D14-5631-17D0-F02A9E10B7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2" name="Line 1">
          <a:extLst>
            <a:ext uri="{FF2B5EF4-FFF2-40B4-BE49-F238E27FC236}">
              <a16:creationId xmlns:a16="http://schemas.microsoft.com/office/drawing/2014/main" id="{2ABFD4B3-390F-65C2-BBF3-A76667B9A4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3" name="Line 1">
          <a:extLst>
            <a:ext uri="{FF2B5EF4-FFF2-40B4-BE49-F238E27FC236}">
              <a16:creationId xmlns:a16="http://schemas.microsoft.com/office/drawing/2014/main" id="{EAA25AA0-042D-D1E1-E461-1E631CA4D8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4" name="Line 1">
          <a:extLst>
            <a:ext uri="{FF2B5EF4-FFF2-40B4-BE49-F238E27FC236}">
              <a16:creationId xmlns:a16="http://schemas.microsoft.com/office/drawing/2014/main" id="{E844B3E4-57D6-5622-2BEB-1A15D113D5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5" name="Line 1">
          <a:extLst>
            <a:ext uri="{FF2B5EF4-FFF2-40B4-BE49-F238E27FC236}">
              <a16:creationId xmlns:a16="http://schemas.microsoft.com/office/drawing/2014/main" id="{041AB0E1-CD3F-1527-693E-C448EE0387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6" name="Line 1">
          <a:extLst>
            <a:ext uri="{FF2B5EF4-FFF2-40B4-BE49-F238E27FC236}">
              <a16:creationId xmlns:a16="http://schemas.microsoft.com/office/drawing/2014/main" id="{DAEBEF0A-09FF-8DD9-7B9E-99D41D5434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7" name="Line 1">
          <a:extLst>
            <a:ext uri="{FF2B5EF4-FFF2-40B4-BE49-F238E27FC236}">
              <a16:creationId xmlns:a16="http://schemas.microsoft.com/office/drawing/2014/main" id="{9064A11D-048D-3875-F558-A6007A9942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8" name="Line 1">
          <a:extLst>
            <a:ext uri="{FF2B5EF4-FFF2-40B4-BE49-F238E27FC236}">
              <a16:creationId xmlns:a16="http://schemas.microsoft.com/office/drawing/2014/main" id="{E3CA15AD-7300-30E1-E696-9DB09EBE4C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39" name="Line 1">
          <a:extLst>
            <a:ext uri="{FF2B5EF4-FFF2-40B4-BE49-F238E27FC236}">
              <a16:creationId xmlns:a16="http://schemas.microsoft.com/office/drawing/2014/main" id="{989A16C6-6017-3DCA-3510-D592FB23F2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0" name="Line 1">
          <a:extLst>
            <a:ext uri="{FF2B5EF4-FFF2-40B4-BE49-F238E27FC236}">
              <a16:creationId xmlns:a16="http://schemas.microsoft.com/office/drawing/2014/main" id="{8C96E1B7-CDE7-53C7-A028-6F1BB2DF6F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1" name="Line 1">
          <a:extLst>
            <a:ext uri="{FF2B5EF4-FFF2-40B4-BE49-F238E27FC236}">
              <a16:creationId xmlns:a16="http://schemas.microsoft.com/office/drawing/2014/main" id="{C8F44AF1-D5A5-EF13-3C4A-8752926ACD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2" name="Line 1">
          <a:extLst>
            <a:ext uri="{FF2B5EF4-FFF2-40B4-BE49-F238E27FC236}">
              <a16:creationId xmlns:a16="http://schemas.microsoft.com/office/drawing/2014/main" id="{626EE7B4-B239-D989-5B95-BBE30B8CBE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3" name="Line 1">
          <a:extLst>
            <a:ext uri="{FF2B5EF4-FFF2-40B4-BE49-F238E27FC236}">
              <a16:creationId xmlns:a16="http://schemas.microsoft.com/office/drawing/2014/main" id="{894BF6B1-8001-4127-AE6E-A640D55E47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4" name="Line 1">
          <a:extLst>
            <a:ext uri="{FF2B5EF4-FFF2-40B4-BE49-F238E27FC236}">
              <a16:creationId xmlns:a16="http://schemas.microsoft.com/office/drawing/2014/main" id="{2CE1932A-B900-904F-4CCB-2CE3752475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5" name="Line 1">
          <a:extLst>
            <a:ext uri="{FF2B5EF4-FFF2-40B4-BE49-F238E27FC236}">
              <a16:creationId xmlns:a16="http://schemas.microsoft.com/office/drawing/2014/main" id="{35FF9873-9896-3970-FC49-98E0EEA96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6" name="Line 1">
          <a:extLst>
            <a:ext uri="{FF2B5EF4-FFF2-40B4-BE49-F238E27FC236}">
              <a16:creationId xmlns:a16="http://schemas.microsoft.com/office/drawing/2014/main" id="{5B129B81-507D-6A78-256F-2DA37641E5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7" name="Line 1">
          <a:extLst>
            <a:ext uri="{FF2B5EF4-FFF2-40B4-BE49-F238E27FC236}">
              <a16:creationId xmlns:a16="http://schemas.microsoft.com/office/drawing/2014/main" id="{E6F107FE-1A0D-62DE-44A8-B166E38242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8" name="Line 1">
          <a:extLst>
            <a:ext uri="{FF2B5EF4-FFF2-40B4-BE49-F238E27FC236}">
              <a16:creationId xmlns:a16="http://schemas.microsoft.com/office/drawing/2014/main" id="{61F79BDD-5ED6-9763-261F-C449801116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49" name="Line 1">
          <a:extLst>
            <a:ext uri="{FF2B5EF4-FFF2-40B4-BE49-F238E27FC236}">
              <a16:creationId xmlns:a16="http://schemas.microsoft.com/office/drawing/2014/main" id="{D0C1B787-7466-6FD0-553A-C1E0051AD0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0" name="Line 1">
          <a:extLst>
            <a:ext uri="{FF2B5EF4-FFF2-40B4-BE49-F238E27FC236}">
              <a16:creationId xmlns:a16="http://schemas.microsoft.com/office/drawing/2014/main" id="{8523D558-39DE-0886-2F2D-09575CD55F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1" name="Line 1">
          <a:extLst>
            <a:ext uri="{FF2B5EF4-FFF2-40B4-BE49-F238E27FC236}">
              <a16:creationId xmlns:a16="http://schemas.microsoft.com/office/drawing/2014/main" id="{64058E49-517F-AADE-AF79-C515CA651C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2" name="Line 1">
          <a:extLst>
            <a:ext uri="{FF2B5EF4-FFF2-40B4-BE49-F238E27FC236}">
              <a16:creationId xmlns:a16="http://schemas.microsoft.com/office/drawing/2014/main" id="{22F2207D-FC3F-ABF4-6EC6-6B8C17C8E9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3" name="Line 1">
          <a:extLst>
            <a:ext uri="{FF2B5EF4-FFF2-40B4-BE49-F238E27FC236}">
              <a16:creationId xmlns:a16="http://schemas.microsoft.com/office/drawing/2014/main" id="{AEAD26B8-381E-4B1C-85B4-2A76AD5717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4" name="Line 1">
          <a:extLst>
            <a:ext uri="{FF2B5EF4-FFF2-40B4-BE49-F238E27FC236}">
              <a16:creationId xmlns:a16="http://schemas.microsoft.com/office/drawing/2014/main" id="{E1CC897F-DEC3-748D-9616-078FF16B22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5" name="Line 1">
          <a:extLst>
            <a:ext uri="{FF2B5EF4-FFF2-40B4-BE49-F238E27FC236}">
              <a16:creationId xmlns:a16="http://schemas.microsoft.com/office/drawing/2014/main" id="{85957E53-70D1-27B4-6351-B3A4E6347A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6" name="Line 1">
          <a:extLst>
            <a:ext uri="{FF2B5EF4-FFF2-40B4-BE49-F238E27FC236}">
              <a16:creationId xmlns:a16="http://schemas.microsoft.com/office/drawing/2014/main" id="{A03702F0-1C1C-460D-91E5-EDF9E094C5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7" name="Line 1">
          <a:extLst>
            <a:ext uri="{FF2B5EF4-FFF2-40B4-BE49-F238E27FC236}">
              <a16:creationId xmlns:a16="http://schemas.microsoft.com/office/drawing/2014/main" id="{2CABF892-0464-4EF3-5E9D-D4C8FC713F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8" name="Line 1">
          <a:extLst>
            <a:ext uri="{FF2B5EF4-FFF2-40B4-BE49-F238E27FC236}">
              <a16:creationId xmlns:a16="http://schemas.microsoft.com/office/drawing/2014/main" id="{140D403E-4F40-ADBC-B92D-A12CB418E4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59" name="Line 1">
          <a:extLst>
            <a:ext uri="{FF2B5EF4-FFF2-40B4-BE49-F238E27FC236}">
              <a16:creationId xmlns:a16="http://schemas.microsoft.com/office/drawing/2014/main" id="{86980150-F3F9-DF60-888D-FF848C8C19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0" name="Line 1">
          <a:extLst>
            <a:ext uri="{FF2B5EF4-FFF2-40B4-BE49-F238E27FC236}">
              <a16:creationId xmlns:a16="http://schemas.microsoft.com/office/drawing/2014/main" id="{AE03A1C5-2117-C934-F587-BF84F74E65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1" name="Line 1">
          <a:extLst>
            <a:ext uri="{FF2B5EF4-FFF2-40B4-BE49-F238E27FC236}">
              <a16:creationId xmlns:a16="http://schemas.microsoft.com/office/drawing/2014/main" id="{8AB39D12-B85C-C2ED-C2F6-CB4252D987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2" name="Line 1">
          <a:extLst>
            <a:ext uri="{FF2B5EF4-FFF2-40B4-BE49-F238E27FC236}">
              <a16:creationId xmlns:a16="http://schemas.microsoft.com/office/drawing/2014/main" id="{1933AB2B-BC85-B21F-1269-8856F57F66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3" name="Line 1">
          <a:extLst>
            <a:ext uri="{FF2B5EF4-FFF2-40B4-BE49-F238E27FC236}">
              <a16:creationId xmlns:a16="http://schemas.microsoft.com/office/drawing/2014/main" id="{0A7E8556-1D2F-47C4-050D-1F8C5F1AFA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4" name="Line 1">
          <a:extLst>
            <a:ext uri="{FF2B5EF4-FFF2-40B4-BE49-F238E27FC236}">
              <a16:creationId xmlns:a16="http://schemas.microsoft.com/office/drawing/2014/main" id="{1A04020C-F952-BE6A-EA23-630835789F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5" name="Line 1">
          <a:extLst>
            <a:ext uri="{FF2B5EF4-FFF2-40B4-BE49-F238E27FC236}">
              <a16:creationId xmlns:a16="http://schemas.microsoft.com/office/drawing/2014/main" id="{E68919AF-F6EE-B1F2-4560-02164B4F02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6" name="Line 1">
          <a:extLst>
            <a:ext uri="{FF2B5EF4-FFF2-40B4-BE49-F238E27FC236}">
              <a16:creationId xmlns:a16="http://schemas.microsoft.com/office/drawing/2014/main" id="{62E54D4F-C543-132F-3C34-2FFB23A936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7" name="Line 1">
          <a:extLst>
            <a:ext uri="{FF2B5EF4-FFF2-40B4-BE49-F238E27FC236}">
              <a16:creationId xmlns:a16="http://schemas.microsoft.com/office/drawing/2014/main" id="{28D8C1BA-3452-A458-DF35-6F12AB9A06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8" name="Line 1">
          <a:extLst>
            <a:ext uri="{FF2B5EF4-FFF2-40B4-BE49-F238E27FC236}">
              <a16:creationId xmlns:a16="http://schemas.microsoft.com/office/drawing/2014/main" id="{DC517F6B-C4AD-A0AD-6A32-857FDBB380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69" name="Line 1">
          <a:extLst>
            <a:ext uri="{FF2B5EF4-FFF2-40B4-BE49-F238E27FC236}">
              <a16:creationId xmlns:a16="http://schemas.microsoft.com/office/drawing/2014/main" id="{2219751D-81AB-7139-A766-36379D8C1C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0" name="Line 1">
          <a:extLst>
            <a:ext uri="{FF2B5EF4-FFF2-40B4-BE49-F238E27FC236}">
              <a16:creationId xmlns:a16="http://schemas.microsoft.com/office/drawing/2014/main" id="{C2230E55-B2C2-C4B2-3712-B5FC95FCCF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1" name="Line 1">
          <a:extLst>
            <a:ext uri="{FF2B5EF4-FFF2-40B4-BE49-F238E27FC236}">
              <a16:creationId xmlns:a16="http://schemas.microsoft.com/office/drawing/2014/main" id="{618D8D56-F744-8495-BEC2-F5B5A8F9FA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2" name="Line 1">
          <a:extLst>
            <a:ext uri="{FF2B5EF4-FFF2-40B4-BE49-F238E27FC236}">
              <a16:creationId xmlns:a16="http://schemas.microsoft.com/office/drawing/2014/main" id="{2D7E9A99-D4C4-C415-8603-E506B18371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373" name="Line 1">
          <a:extLst>
            <a:ext uri="{FF2B5EF4-FFF2-40B4-BE49-F238E27FC236}">
              <a16:creationId xmlns:a16="http://schemas.microsoft.com/office/drawing/2014/main" id="{3FFE8978-4AF3-3432-906E-A43FB7D1D6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I22" sqref="I2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일반회계 세외수입 징수현황"</f>
        <v>2023년  6월  서구  일반회계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">
        <v>118</v>
      </c>
      <c r="M3" s="127"/>
      <c r="O3" s="3">
        <f>COUNTIF(O7:P77,"err")</f>
        <v>0</v>
      </c>
    </row>
    <row r="4" spans="2:16" s="4" customFormat="1" ht="18.75" customHeight="1" thickBot="1" x14ac:dyDescent="0.2">
      <c r="B4" s="132" t="s">
        <v>117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f>E8+E40+E62</f>
        <v>79159238000</v>
      </c>
      <c r="F7" s="26">
        <f t="shared" ref="F7:K7" si="0">F8+F40+F62</f>
        <v>87075669286</v>
      </c>
      <c r="G7" s="26">
        <f t="shared" si="0"/>
        <v>47978719751</v>
      </c>
      <c r="H7" s="26">
        <f t="shared" si="0"/>
        <v>140306900</v>
      </c>
      <c r="I7" s="26">
        <f t="shared" si="0"/>
        <v>38956642635</v>
      </c>
      <c r="J7" s="26">
        <f t="shared" si="0"/>
        <v>32790546365</v>
      </c>
      <c r="K7" s="26">
        <f t="shared" si="0"/>
        <v>6166096270</v>
      </c>
      <c r="L7" s="27">
        <f>IFERROR(G7/E7,0)*100</f>
        <v>60.610386056267998</v>
      </c>
      <c r="M7" s="28">
        <f>IFERROR(G7/F7,0)*100</f>
        <v>55.100029829703537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56155495000</v>
      </c>
      <c r="F8" s="29">
        <f t="shared" si="1"/>
        <v>33928547344</v>
      </c>
      <c r="G8" s="29">
        <f t="shared" si="1"/>
        <v>33293760908</v>
      </c>
      <c r="H8" s="29">
        <f t="shared" si="1"/>
        <v>0</v>
      </c>
      <c r="I8" s="29">
        <f t="shared" si="1"/>
        <v>634786436</v>
      </c>
      <c r="J8" s="29">
        <f t="shared" si="1"/>
        <v>50844426</v>
      </c>
      <c r="K8" s="29">
        <f t="shared" si="1"/>
        <v>583942010</v>
      </c>
      <c r="L8" s="29">
        <f t="shared" ref="L8:L77" si="2">IFERROR(G8/E8,0)*100</f>
        <v>59.288518261658986</v>
      </c>
      <c r="M8" s="30">
        <f t="shared" ref="M8:M77" si="3">IFERROR(G8/F8,0)*100</f>
        <v>98.129049176305926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138516000</v>
      </c>
      <c r="F9" s="33">
        <v>1248783480</v>
      </c>
      <c r="G9" s="33">
        <v>1223176280</v>
      </c>
      <c r="H9" s="33">
        <v>0</v>
      </c>
      <c r="I9" s="33">
        <f>SUM(I10:I11)</f>
        <v>25607200</v>
      </c>
      <c r="J9" s="33">
        <f>SUM(J10:J11)</f>
        <v>17432180</v>
      </c>
      <c r="K9" s="33">
        <v>8175020</v>
      </c>
      <c r="L9" s="33">
        <f t="shared" si="2"/>
        <v>883.05775506078726</v>
      </c>
      <c r="M9" s="34">
        <f t="shared" si="3"/>
        <v>97.949428350861908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911449730</v>
      </c>
      <c r="G10" s="36">
        <v>900533500</v>
      </c>
      <c r="H10" s="36">
        <v>0</v>
      </c>
      <c r="I10" s="37">
        <f>F10-G10-H10</f>
        <v>10916230</v>
      </c>
      <c r="J10" s="37">
        <f>I10-K10</f>
        <v>10810760</v>
      </c>
      <c r="K10" s="37">
        <v>105470</v>
      </c>
      <c r="L10" s="37">
        <f t="shared" si="2"/>
        <v>0</v>
      </c>
      <c r="M10" s="38">
        <f t="shared" si="3"/>
        <v>98.802322317874854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337333750</v>
      </c>
      <c r="G11" s="36">
        <v>322642780</v>
      </c>
      <c r="H11" s="36">
        <v>0</v>
      </c>
      <c r="I11" s="37">
        <f>F11-G11-H11</f>
        <v>14690970</v>
      </c>
      <c r="J11" s="37">
        <f>I11-K11</f>
        <v>6621420</v>
      </c>
      <c r="K11" s="37">
        <v>8069550</v>
      </c>
      <c r="L11" s="37">
        <f t="shared" si="2"/>
        <v>232.92816714314591</v>
      </c>
      <c r="M11" s="38">
        <f t="shared" si="3"/>
        <v>95.644974746819727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2177630464</v>
      </c>
      <c r="G12" s="33">
        <v>1616070261</v>
      </c>
      <c r="H12" s="33">
        <v>0</v>
      </c>
      <c r="I12" s="33">
        <f>SUM(I13:I21)</f>
        <v>561560203</v>
      </c>
      <c r="J12" s="33">
        <f>SUM(J13:J21)</f>
        <v>7911053</v>
      </c>
      <c r="K12" s="33">
        <v>553649150</v>
      </c>
      <c r="L12" s="33">
        <f t="shared" si="2"/>
        <v>17.735447150884781</v>
      </c>
      <c r="M12" s="34">
        <f t="shared" si="3"/>
        <v>74.212327927829719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785872570</v>
      </c>
      <c r="G13" s="36">
        <v>269352530</v>
      </c>
      <c r="H13" s="36">
        <v>0</v>
      </c>
      <c r="I13" s="37">
        <f t="shared" ref="I13:I21" si="6">F13-G13-H13</f>
        <v>516520040</v>
      </c>
      <c r="J13" s="37">
        <f t="shared" ref="J13:J21" si="7">I13-K13</f>
        <v>6687840</v>
      </c>
      <c r="K13" s="37">
        <v>509832200</v>
      </c>
      <c r="L13" s="37">
        <f t="shared" si="2"/>
        <v>13.139147804878048</v>
      </c>
      <c r="M13" s="38">
        <f t="shared" si="3"/>
        <v>34.274326434373457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f t="shared" si="6"/>
        <v>0</v>
      </c>
      <c r="J14" s="37">
        <f t="shared" si="7"/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f t="shared" si="6"/>
        <v>0</v>
      </c>
      <c r="J15" s="37">
        <f t="shared" si="7"/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f t="shared" si="6"/>
        <v>0</v>
      </c>
      <c r="J16" s="37">
        <f t="shared" si="7"/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8385770</v>
      </c>
      <c r="G17" s="36">
        <v>5089010</v>
      </c>
      <c r="H17" s="36">
        <v>0</v>
      </c>
      <c r="I17" s="37">
        <f t="shared" si="6"/>
        <v>3296760</v>
      </c>
      <c r="J17" s="37">
        <f t="shared" si="7"/>
        <v>4890</v>
      </c>
      <c r="K17" s="37">
        <v>3291870</v>
      </c>
      <c r="L17" s="37">
        <f t="shared" si="2"/>
        <v>0</v>
      </c>
      <c r="M17" s="38">
        <f t="shared" si="3"/>
        <v>60.686257791472933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f t="shared" si="6"/>
        <v>0</v>
      </c>
      <c r="J18" s="37">
        <f t="shared" si="7"/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1038188574</v>
      </c>
      <c r="G19" s="36">
        <v>1033107271</v>
      </c>
      <c r="H19" s="36">
        <v>0</v>
      </c>
      <c r="I19" s="37">
        <f t="shared" si="6"/>
        <v>5081303</v>
      </c>
      <c r="J19" s="37">
        <f t="shared" si="7"/>
        <v>410663</v>
      </c>
      <c r="K19" s="37">
        <v>4670640</v>
      </c>
      <c r="L19" s="37">
        <f t="shared" si="2"/>
        <v>17.339006851637148</v>
      </c>
      <c r="M19" s="38">
        <f t="shared" si="3"/>
        <v>99.510560689333886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34651400</v>
      </c>
      <c r="G20" s="36">
        <v>34651400</v>
      </c>
      <c r="H20" s="36">
        <v>0</v>
      </c>
      <c r="I20" s="37">
        <f t="shared" si="6"/>
        <v>0</v>
      </c>
      <c r="J20" s="37">
        <f t="shared" si="7"/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310532150</v>
      </c>
      <c r="G21" s="36">
        <v>273870050</v>
      </c>
      <c r="H21" s="36">
        <v>0</v>
      </c>
      <c r="I21" s="37">
        <f t="shared" si="6"/>
        <v>36662100</v>
      </c>
      <c r="J21" s="37">
        <f t="shared" si="7"/>
        <v>807660</v>
      </c>
      <c r="K21" s="37">
        <v>35854440</v>
      </c>
      <c r="L21" s="37">
        <f t="shared" si="2"/>
        <v>26.1493060462203</v>
      </c>
      <c r="M21" s="38">
        <f t="shared" si="3"/>
        <v>88.193782833758121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12042603000</v>
      </c>
      <c r="F22" s="33">
        <v>7668386302</v>
      </c>
      <c r="G22" s="33">
        <v>7626978012</v>
      </c>
      <c r="H22" s="33">
        <v>0</v>
      </c>
      <c r="I22" s="33">
        <f>SUM(I23:I27)</f>
        <v>41408290</v>
      </c>
      <c r="J22" s="33">
        <f>SUM(J23:J27)</f>
        <v>19318180</v>
      </c>
      <c r="K22" s="33">
        <v>22090110</v>
      </c>
      <c r="L22" s="33">
        <f t="shared" si="2"/>
        <v>63.333301047954507</v>
      </c>
      <c r="M22" s="34">
        <f t="shared" si="3"/>
        <v>99.460012988792698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>
        <v>1732814000</v>
      </c>
      <c r="F23" s="36">
        <v>854125450</v>
      </c>
      <c r="G23" s="36">
        <v>835773090</v>
      </c>
      <c r="H23" s="36">
        <v>0</v>
      </c>
      <c r="I23" s="37">
        <f>F23-G23-H23</f>
        <v>18352360</v>
      </c>
      <c r="J23" s="37">
        <f>I23-K23</f>
        <v>339700</v>
      </c>
      <c r="K23" s="37">
        <v>18012660</v>
      </c>
      <c r="L23" s="37">
        <f t="shared" si="2"/>
        <v>48.232129357218952</v>
      </c>
      <c r="M23" s="38">
        <f t="shared" si="3"/>
        <v>97.85132734307355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>
        <v>10095969000</v>
      </c>
      <c r="F24" s="36">
        <v>6520522911</v>
      </c>
      <c r="G24" s="36">
        <v>6520522911</v>
      </c>
      <c r="H24" s="36">
        <v>0</v>
      </c>
      <c r="I24" s="37">
        <f>F24-G24-H24</f>
        <v>0</v>
      </c>
      <c r="J24" s="37">
        <f>I24-K24</f>
        <v>0</v>
      </c>
      <c r="K24" s="37">
        <v>0</v>
      </c>
      <c r="L24" s="37">
        <f t="shared" si="2"/>
        <v>64.585409394581134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>
        <v>13420000</v>
      </c>
      <c r="F25" s="36">
        <v>4465700</v>
      </c>
      <c r="G25" s="36">
        <v>4465700</v>
      </c>
      <c r="H25" s="36">
        <v>0</v>
      </c>
      <c r="I25" s="37">
        <f>F25-G25-H25</f>
        <v>0</v>
      </c>
      <c r="J25" s="37">
        <f>I25-K25</f>
        <v>0</v>
      </c>
      <c r="K25" s="37">
        <v>0</v>
      </c>
      <c r="L25" s="37">
        <f t="shared" si="2"/>
        <v>33.27645305514158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>
        <v>8000000</v>
      </c>
      <c r="F26" s="36">
        <v>19809910</v>
      </c>
      <c r="G26" s="36">
        <v>19666560</v>
      </c>
      <c r="H26" s="36">
        <v>0</v>
      </c>
      <c r="I26" s="37">
        <f>F26-G26-H26</f>
        <v>143350</v>
      </c>
      <c r="J26" s="37">
        <f>I26-K26</f>
        <v>0</v>
      </c>
      <c r="K26" s="37">
        <v>143350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>
        <v>192400000</v>
      </c>
      <c r="F27" s="36">
        <v>269462331</v>
      </c>
      <c r="G27" s="36">
        <v>246549751</v>
      </c>
      <c r="H27" s="36">
        <v>0</v>
      </c>
      <c r="I27" s="37">
        <f>F27-G27-H27</f>
        <v>22912580</v>
      </c>
      <c r="J27" s="37">
        <f>I27-K27</f>
        <v>18978480</v>
      </c>
      <c r="K27" s="37">
        <v>3934100</v>
      </c>
      <c r="L27" s="37">
        <f t="shared" si="2"/>
        <v>128.14436122661124</v>
      </c>
      <c r="M27" s="38">
        <f t="shared" si="3"/>
        <v>91.496926522171293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1729067950</v>
      </c>
      <c r="G28" s="33">
        <v>1729067950</v>
      </c>
      <c r="H28" s="33">
        <v>0</v>
      </c>
      <c r="I28" s="33">
        <f>SUM(I29:I33)</f>
        <v>0</v>
      </c>
      <c r="J28" s="33">
        <f>SUM(J29:J33)</f>
        <v>0</v>
      </c>
      <c r="K28" s="33">
        <v>0</v>
      </c>
      <c r="L28" s="33">
        <f t="shared" si="2"/>
        <v>50.978292179341011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>
        <v>3391773000</v>
      </c>
      <c r="F29" s="36">
        <v>2166620</v>
      </c>
      <c r="G29" s="36">
        <v>2166620</v>
      </c>
      <c r="H29" s="36">
        <v>0</v>
      </c>
      <c r="I29" s="37">
        <f>F29-G29-H29</f>
        <v>0</v>
      </c>
      <c r="J29" s="37">
        <f>I29-K29</f>
        <v>0</v>
      </c>
      <c r="K29" s="37">
        <v>0</v>
      </c>
      <c r="L29" s="37">
        <f t="shared" si="2"/>
        <v>6.3878685277581962E-2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f>F30-G30-H30</f>
        <v>0</v>
      </c>
      <c r="J30" s="37">
        <f>I30-K30</f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f>F31-G31-H31</f>
        <v>0</v>
      </c>
      <c r="J31" s="37">
        <f>I31-K31</f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f>F32-G32-H32</f>
        <v>0</v>
      </c>
      <c r="J32" s="37">
        <f>I32-K32</f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>
        <v>0</v>
      </c>
      <c r="F33" s="36">
        <v>1726901330</v>
      </c>
      <c r="G33" s="36">
        <v>1726901330</v>
      </c>
      <c r="H33" s="36">
        <v>0</v>
      </c>
      <c r="I33" s="37">
        <f>F33-G33-H33</f>
        <v>0</v>
      </c>
      <c r="J33" s="37">
        <f>I33-K33</f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18287950890</v>
      </c>
      <c r="G34" s="33">
        <v>18287950890</v>
      </c>
      <c r="H34" s="33">
        <v>0</v>
      </c>
      <c r="I34" s="33">
        <f>I35</f>
        <v>0</v>
      </c>
      <c r="J34" s="33">
        <f>J35</f>
        <v>0</v>
      </c>
      <c r="K34" s="33">
        <v>0</v>
      </c>
      <c r="L34" s="33">
        <f t="shared" si="2"/>
        <v>64.474368514029635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18287950890</v>
      </c>
      <c r="G35" s="36">
        <v>18287950890</v>
      </c>
      <c r="H35" s="36">
        <v>0</v>
      </c>
      <c r="I35" s="37">
        <f>F35-G35-H35</f>
        <v>0</v>
      </c>
      <c r="J35" s="37">
        <f>I35-K35</f>
        <v>0</v>
      </c>
      <c r="K35" s="37">
        <v>0</v>
      </c>
      <c r="L35" s="37">
        <f>IFERROR(G35/E35,0)*100</f>
        <v>64.474368514029635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2816728258</v>
      </c>
      <c r="G36" s="33">
        <v>2810517515</v>
      </c>
      <c r="H36" s="33">
        <v>0</v>
      </c>
      <c r="I36" s="33">
        <f>SUM(I37:I39)</f>
        <v>6210743</v>
      </c>
      <c r="J36" s="33">
        <f>SUM(J37:J39)</f>
        <v>6183013</v>
      </c>
      <c r="K36" s="33">
        <v>27730</v>
      </c>
      <c r="L36" s="39">
        <f t="shared" si="2"/>
        <v>90.491760004662197</v>
      </c>
      <c r="M36" s="40">
        <f t="shared" si="3"/>
        <v>99.779505070027241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>
        <v>3105827000</v>
      </c>
      <c r="F37" s="36">
        <v>2683459932</v>
      </c>
      <c r="G37" s="36">
        <v>2677276919</v>
      </c>
      <c r="H37" s="36">
        <v>0</v>
      </c>
      <c r="I37" s="37">
        <f>F37-G37-H37</f>
        <v>6183013</v>
      </c>
      <c r="J37" s="37">
        <f>I37-K37</f>
        <v>6183013</v>
      </c>
      <c r="K37" s="37">
        <v>0</v>
      </c>
      <c r="L37" s="41">
        <f t="shared" si="2"/>
        <v>86.201740116239563</v>
      </c>
      <c r="M37" s="42">
        <f t="shared" si="3"/>
        <v>99.769588026030561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f>F38-G38-H38</f>
        <v>0</v>
      </c>
      <c r="J38" s="37">
        <f>I38-K38</f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>
        <v>0</v>
      </c>
      <c r="F39" s="36">
        <v>133268326</v>
      </c>
      <c r="G39" s="36">
        <v>133240596</v>
      </c>
      <c r="H39" s="36">
        <v>0</v>
      </c>
      <c r="I39" s="37">
        <f>F39-G39-H39</f>
        <v>27730</v>
      </c>
      <c r="J39" s="37">
        <f>I39-K39</f>
        <v>0</v>
      </c>
      <c r="K39" s="37">
        <v>27730</v>
      </c>
      <c r="L39" s="41">
        <f t="shared" si="2"/>
        <v>0</v>
      </c>
      <c r="M39" s="42">
        <f t="shared" si="3"/>
        <v>99.979192355128703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v>14464163000</v>
      </c>
      <c r="F40" s="43">
        <v>44990369892</v>
      </c>
      <c r="G40" s="43">
        <v>11533673873</v>
      </c>
      <c r="H40" s="43">
        <v>140306900</v>
      </c>
      <c r="I40" s="43">
        <f>I41+I46+I48+I52+I60</f>
        <v>33316389119</v>
      </c>
      <c r="J40" s="43">
        <f>J41+J46+J48+J52+J60</f>
        <v>29809425009</v>
      </c>
      <c r="K40" s="43">
        <v>3506964110</v>
      </c>
      <c r="L40" s="44">
        <f t="shared" si="2"/>
        <v>79.739656370022928</v>
      </c>
      <c r="M40" s="45">
        <f t="shared" si="3"/>
        <v>25.635872522690395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1449000</v>
      </c>
      <c r="G41" s="33">
        <v>1449000</v>
      </c>
      <c r="H41" s="33">
        <v>0</v>
      </c>
      <c r="I41" s="33">
        <f>SUM(I42:I45)</f>
        <v>0</v>
      </c>
      <c r="J41" s="33">
        <f>SUM(J42:J45)</f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f>F42-G42-H42</f>
        <v>0</v>
      </c>
      <c r="J42" s="37">
        <f>I42-K42</f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f>F43-G43-H43</f>
        <v>0</v>
      </c>
      <c r="J43" s="37">
        <f>I43-K43</f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f>F44-G44-H44</f>
        <v>0</v>
      </c>
      <c r="J44" s="37">
        <f>I44-K44</f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1449000</v>
      </c>
      <c r="G45" s="47">
        <v>1449000</v>
      </c>
      <c r="H45" s="47">
        <v>0</v>
      </c>
      <c r="I45" s="37">
        <f>F45-G45-H45</f>
        <v>0</v>
      </c>
      <c r="J45" s="37">
        <f>I45-K45</f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f>I47</f>
        <v>0</v>
      </c>
      <c r="J46" s="33">
        <f>J47</f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f>F47-G47-H47</f>
        <v>0</v>
      </c>
      <c r="J47" s="37">
        <f>I47-K47</f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523682989</v>
      </c>
      <c r="G48" s="33">
        <v>521857543</v>
      </c>
      <c r="H48" s="33">
        <v>0</v>
      </c>
      <c r="I48" s="33">
        <f>SUM(I49:I51)</f>
        <v>1825446</v>
      </c>
      <c r="J48" s="33">
        <f>SUM(J49:J51)</f>
        <v>1825446</v>
      </c>
      <c r="K48" s="33">
        <v>0</v>
      </c>
      <c r="L48" s="39">
        <f t="shared" si="2"/>
        <v>0</v>
      </c>
      <c r="M48" s="40">
        <f t="shared" si="3"/>
        <v>99.651421558778182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424120</v>
      </c>
      <c r="G49" s="47">
        <v>424120</v>
      </c>
      <c r="H49" s="47">
        <v>0</v>
      </c>
      <c r="I49" s="37">
        <f>F49-G49-H49</f>
        <v>0</v>
      </c>
      <c r="J49" s="37">
        <f>I49-K49</f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446884147</v>
      </c>
      <c r="G50" s="47">
        <v>445058701</v>
      </c>
      <c r="H50" s="47">
        <v>0</v>
      </c>
      <c r="I50" s="37">
        <f>F50-G50-H50</f>
        <v>1825446</v>
      </c>
      <c r="J50" s="37">
        <f>I50-K50</f>
        <v>1825446</v>
      </c>
      <c r="K50" s="37">
        <v>0</v>
      </c>
      <c r="L50" s="41">
        <f>IFERROR(G50/E50,0)*100</f>
        <v>0</v>
      </c>
      <c r="M50" s="42">
        <f>IFERROR(G50/F50,0)*100</f>
        <v>99.591516948575048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76374722</v>
      </c>
      <c r="G51" s="47">
        <v>76374722</v>
      </c>
      <c r="H51" s="47">
        <v>0</v>
      </c>
      <c r="I51" s="37">
        <f>F51-G51-H51</f>
        <v>0</v>
      </c>
      <c r="J51" s="37">
        <f>I51-K51</f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10408213000</v>
      </c>
      <c r="F52" s="33">
        <v>10079727672</v>
      </c>
      <c r="G52" s="33">
        <v>8394828424</v>
      </c>
      <c r="H52" s="33">
        <v>0</v>
      </c>
      <c r="I52" s="33">
        <f>SUM(I53:I59)</f>
        <v>1684899248</v>
      </c>
      <c r="J52" s="33">
        <f>SUM(J53:J59)</f>
        <v>74263408</v>
      </c>
      <c r="K52" s="33">
        <v>1610635840</v>
      </c>
      <c r="L52" s="39">
        <f t="shared" si="2"/>
        <v>80.655809253711467</v>
      </c>
      <c r="M52" s="40">
        <f t="shared" si="3"/>
        <v>83.284278079452463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1396870</v>
      </c>
      <c r="G53" s="47">
        <v>135530</v>
      </c>
      <c r="H53" s="47">
        <v>0</v>
      </c>
      <c r="I53" s="37">
        <f t="shared" ref="I53:I59" si="8">F53-G53-H53</f>
        <v>1261340</v>
      </c>
      <c r="J53" s="37">
        <f t="shared" ref="J53:J59" si="9">I53-K53</f>
        <v>1261340</v>
      </c>
      <c r="K53" s="37">
        <v>0</v>
      </c>
      <c r="L53" s="41">
        <f t="shared" si="2"/>
        <v>0</v>
      </c>
      <c r="M53" s="42">
        <f t="shared" si="3"/>
        <v>9.7024060936236012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f t="shared" si="8"/>
        <v>0</v>
      </c>
      <c r="J54" s="37">
        <f t="shared" si="9"/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2888000000</v>
      </c>
      <c r="F55" s="47">
        <v>2009009300</v>
      </c>
      <c r="G55" s="47">
        <v>2009009300</v>
      </c>
      <c r="H55" s="47">
        <v>0</v>
      </c>
      <c r="I55" s="37">
        <f t="shared" si="8"/>
        <v>0</v>
      </c>
      <c r="J55" s="37">
        <f t="shared" si="9"/>
        <v>0</v>
      </c>
      <c r="K55" s="37">
        <v>0</v>
      </c>
      <c r="L55" s="41">
        <f t="shared" si="2"/>
        <v>69.564033933518004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1361700100</v>
      </c>
      <c r="G56" s="47">
        <v>71400250</v>
      </c>
      <c r="H56" s="47">
        <v>0</v>
      </c>
      <c r="I56" s="37">
        <f t="shared" si="8"/>
        <v>1290299850</v>
      </c>
      <c r="J56" s="37">
        <f t="shared" si="9"/>
        <v>0</v>
      </c>
      <c r="K56" s="37">
        <v>1290299850</v>
      </c>
      <c r="L56" s="41">
        <f t="shared" si="2"/>
        <v>0</v>
      </c>
      <c r="M56" s="42">
        <f t="shared" si="3"/>
        <v>5.2434636672201167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f t="shared" si="8"/>
        <v>0</v>
      </c>
      <c r="J57" s="37">
        <f t="shared" si="9"/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3944720</v>
      </c>
      <c r="G58" s="47">
        <v>3944720</v>
      </c>
      <c r="H58" s="47">
        <v>0</v>
      </c>
      <c r="I58" s="37">
        <f t="shared" si="8"/>
        <v>0</v>
      </c>
      <c r="J58" s="37">
        <f t="shared" si="9"/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7520213000</v>
      </c>
      <c r="F59" s="47">
        <v>6703676682</v>
      </c>
      <c r="G59" s="47">
        <v>6310338624</v>
      </c>
      <c r="H59" s="47">
        <v>0</v>
      </c>
      <c r="I59" s="37">
        <f t="shared" si="8"/>
        <v>393338058</v>
      </c>
      <c r="J59" s="37">
        <f t="shared" si="9"/>
        <v>73002068</v>
      </c>
      <c r="K59" s="37">
        <v>320335990</v>
      </c>
      <c r="L59" s="41">
        <f t="shared" si="2"/>
        <v>83.91170069252027</v>
      </c>
      <c r="M59" s="42">
        <f t="shared" si="3"/>
        <v>94.132502555558062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34371510231</v>
      </c>
      <c r="G60" s="50">
        <v>2601538906</v>
      </c>
      <c r="H60" s="50">
        <v>140306900</v>
      </c>
      <c r="I60" s="50">
        <f>I61</f>
        <v>31629664425</v>
      </c>
      <c r="J60" s="50">
        <f>J61</f>
        <v>29733336155</v>
      </c>
      <c r="K60" s="50">
        <v>1896328270</v>
      </c>
      <c r="L60" s="39">
        <f t="shared" si="2"/>
        <v>64.363460854290622</v>
      </c>
      <c r="M60" s="40">
        <f t="shared" si="3"/>
        <v>7.5688815781322489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34371510231</v>
      </c>
      <c r="G61" s="47">
        <v>2601538906</v>
      </c>
      <c r="H61" s="47">
        <v>140306900</v>
      </c>
      <c r="I61" s="37">
        <f>F61-G61-H61</f>
        <v>31629664425</v>
      </c>
      <c r="J61" s="37">
        <f>I61-K61</f>
        <v>29733336155</v>
      </c>
      <c r="K61" s="37">
        <v>1896328270</v>
      </c>
      <c r="L61" s="41">
        <f>IFERROR(G61/E61,0)*100</f>
        <v>64.363460854290622</v>
      </c>
      <c r="M61" s="42">
        <f>IFERROR(G61/F61,0)*100</f>
        <v>7.5688815781322489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0" t="s">
        <v>73</v>
      </c>
      <c r="C62" s="121"/>
      <c r="D62" s="121"/>
      <c r="E62" s="43">
        <v>8539580000</v>
      </c>
      <c r="F62" s="43">
        <v>8156752050</v>
      </c>
      <c r="G62" s="43">
        <v>3151284970</v>
      </c>
      <c r="H62" s="43">
        <v>0</v>
      </c>
      <c r="I62" s="43">
        <f>I63+I65+I67+I69+I72+I74+I76</f>
        <v>5005467080</v>
      </c>
      <c r="J62" s="43">
        <f>J63+J65+J67+J69+J72+J74+J76</f>
        <v>2930276930</v>
      </c>
      <c r="K62" s="43">
        <v>2075190150</v>
      </c>
      <c r="L62" s="44">
        <f t="shared" si="2"/>
        <v>36.902107246492214</v>
      </c>
      <c r="M62" s="45">
        <f t="shared" si="3"/>
        <v>38.63406599444199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2198645230</v>
      </c>
      <c r="G63" s="50">
        <v>422544630</v>
      </c>
      <c r="H63" s="50">
        <v>0</v>
      </c>
      <c r="I63" s="50">
        <f>I64</f>
        <v>1776100600</v>
      </c>
      <c r="J63" s="50">
        <f>J64</f>
        <v>1745681020</v>
      </c>
      <c r="K63" s="50">
        <v>30419580</v>
      </c>
      <c r="L63" s="39">
        <f t="shared" si="2"/>
        <v>299.76208144154367</v>
      </c>
      <c r="M63" s="40">
        <f t="shared" si="3"/>
        <v>19.218408874450382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2198645230</v>
      </c>
      <c r="G64" s="47">
        <v>422544630</v>
      </c>
      <c r="H64" s="47">
        <v>0</v>
      </c>
      <c r="I64" s="37">
        <f>F64-G64-H64</f>
        <v>1776100600</v>
      </c>
      <c r="J64" s="37">
        <f>I64-K64</f>
        <v>1745681020</v>
      </c>
      <c r="K64" s="37">
        <v>30419580</v>
      </c>
      <c r="L64" s="41">
        <f t="shared" si="2"/>
        <v>299.76208144154367</v>
      </c>
      <c r="M64" s="42">
        <f t="shared" si="3"/>
        <v>19.218408874450382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528622760</v>
      </c>
      <c r="G65" s="51">
        <v>210917450</v>
      </c>
      <c r="H65" s="51">
        <v>0</v>
      </c>
      <c r="I65" s="51">
        <f>I66</f>
        <v>317705310</v>
      </c>
      <c r="J65" s="51">
        <f>J66</f>
        <v>256534900</v>
      </c>
      <c r="K65" s="51">
        <v>61170410</v>
      </c>
      <c r="L65" s="53">
        <f t="shared" si="2"/>
        <v>66.957920634920626</v>
      </c>
      <c r="M65" s="54">
        <f t="shared" si="3"/>
        <v>39.899426577849198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528622760</v>
      </c>
      <c r="G66" s="47">
        <v>210917450</v>
      </c>
      <c r="H66" s="47">
        <v>0</v>
      </c>
      <c r="I66" s="37">
        <f>F66-G66-H66</f>
        <v>317705310</v>
      </c>
      <c r="J66" s="37">
        <f>I66-K66</f>
        <v>256534900</v>
      </c>
      <c r="K66" s="37">
        <v>61170410</v>
      </c>
      <c r="L66" s="41">
        <f>IFERROR(G66/E66,0)*100</f>
        <v>66.957920634920626</v>
      </c>
      <c r="M66" s="42">
        <f>IFERROR(G66/F66,0)*100</f>
        <v>39.899426577849198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37601620</v>
      </c>
      <c r="G67" s="51">
        <v>21328550</v>
      </c>
      <c r="H67" s="51">
        <v>0</v>
      </c>
      <c r="I67" s="51">
        <f>I68</f>
        <v>16273070</v>
      </c>
      <c r="J67" s="51">
        <f>J68</f>
        <v>11302460</v>
      </c>
      <c r="K67" s="51">
        <v>4970610</v>
      </c>
      <c r="L67" s="53">
        <f t="shared" si="2"/>
        <v>0</v>
      </c>
      <c r="M67" s="54">
        <f t="shared" si="3"/>
        <v>56.722423129641754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37601620</v>
      </c>
      <c r="G68" s="47">
        <v>21328550</v>
      </c>
      <c r="H68" s="47">
        <v>0</v>
      </c>
      <c r="I68" s="37">
        <f>F68-G68-H68</f>
        <v>16273070</v>
      </c>
      <c r="J68" s="37">
        <f>I68-K68</f>
        <v>11302460</v>
      </c>
      <c r="K68" s="37">
        <v>4970610</v>
      </c>
      <c r="L68" s="41">
        <f t="shared" si="2"/>
        <v>0</v>
      </c>
      <c r="M68" s="42">
        <f t="shared" si="3"/>
        <v>56.722423129641754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3071600000</v>
      </c>
      <c r="F69" s="52">
        <v>2204520790</v>
      </c>
      <c r="G69" s="52">
        <v>1155212040</v>
      </c>
      <c r="H69" s="52">
        <v>0</v>
      </c>
      <c r="I69" s="52">
        <f>SUM(I70:I71)</f>
        <v>1049308750</v>
      </c>
      <c r="J69" s="52">
        <f>SUM(J70:J71)</f>
        <v>903928750</v>
      </c>
      <c r="K69" s="52">
        <v>145380000</v>
      </c>
      <c r="L69" s="53">
        <f t="shared" si="2"/>
        <v>37.609455658288837</v>
      </c>
      <c r="M69" s="54">
        <f t="shared" si="3"/>
        <v>52.40195716185557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1248409970</v>
      </c>
      <c r="G70" s="55">
        <v>526432940</v>
      </c>
      <c r="H70" s="55">
        <v>0</v>
      </c>
      <c r="I70" s="37">
        <f>F70-G70-H70</f>
        <v>721977030</v>
      </c>
      <c r="J70" s="37">
        <f>I70-K70</f>
        <v>652247030</v>
      </c>
      <c r="K70" s="37">
        <v>69730000</v>
      </c>
      <c r="L70" s="56">
        <f t="shared" si="2"/>
        <v>21.717530528052805</v>
      </c>
      <c r="M70" s="57">
        <f t="shared" si="3"/>
        <v>42.168274256893348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647600000</v>
      </c>
      <c r="F71" s="55">
        <v>956110820</v>
      </c>
      <c r="G71" s="55">
        <v>628779100</v>
      </c>
      <c r="H71" s="55">
        <v>0</v>
      </c>
      <c r="I71" s="37">
        <f>F71-G71-H71</f>
        <v>327331720</v>
      </c>
      <c r="J71" s="37">
        <f>I71-K71</f>
        <v>251681720</v>
      </c>
      <c r="K71" s="37">
        <v>75650000</v>
      </c>
      <c r="L71" s="56">
        <f t="shared" si="2"/>
        <v>97.093746139592341</v>
      </c>
      <c r="M71" s="57">
        <f t="shared" si="3"/>
        <v>65.76424896017808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24320440</v>
      </c>
      <c r="G72" s="51">
        <v>24320440</v>
      </c>
      <c r="H72" s="51">
        <v>0</v>
      </c>
      <c r="I72" s="51">
        <f>I73</f>
        <v>0</v>
      </c>
      <c r="J72" s="51">
        <f>J73</f>
        <v>0</v>
      </c>
      <c r="K72" s="51">
        <v>0</v>
      </c>
      <c r="L72" s="53">
        <f t="shared" si="2"/>
        <v>0</v>
      </c>
      <c r="M72" s="54">
        <f t="shared" si="3"/>
        <v>100</v>
      </c>
      <c r="O72" s="9" t="str">
        <f t="shared" ref="O72:O77" si="10">IF(F72=G72+H72+I72,"","err")</f>
        <v/>
      </c>
      <c r="P72" s="9" t="str">
        <f t="shared" ref="P72:P77" si="11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24320440</v>
      </c>
      <c r="G73" s="47">
        <v>24320440</v>
      </c>
      <c r="H73" s="47">
        <v>0</v>
      </c>
      <c r="I73" s="37">
        <f>F73-G73-H73</f>
        <v>0</v>
      </c>
      <c r="J73" s="37">
        <f>I73-K73</f>
        <v>0</v>
      </c>
      <c r="K73" s="37">
        <v>0</v>
      </c>
      <c r="L73" s="41">
        <f>IFERROR(G73/E73,0)*100</f>
        <v>0</v>
      </c>
      <c r="M73" s="42">
        <f>IFERROR(G73/F73,0)*100</f>
        <v>100</v>
      </c>
      <c r="O73" s="9" t="str">
        <f t="shared" si="10"/>
        <v/>
      </c>
      <c r="P73" s="9" t="str">
        <f t="shared" si="11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3143941210</v>
      </c>
      <c r="G74" s="51">
        <v>1298361860</v>
      </c>
      <c r="H74" s="51">
        <v>0</v>
      </c>
      <c r="I74" s="51">
        <f>I75</f>
        <v>1845579350</v>
      </c>
      <c r="J74" s="51">
        <f>J75</f>
        <v>12329800</v>
      </c>
      <c r="K74" s="51">
        <v>1833249550</v>
      </c>
      <c r="L74" s="53">
        <f>IFERROR(G74/E74,0)*100</f>
        <v>25.904961672140175</v>
      </c>
      <c r="M74" s="54">
        <f>IFERROR(G74/F74,0)*100</f>
        <v>41.297269041490758</v>
      </c>
      <c r="O74" s="9" t="str">
        <f t="shared" si="10"/>
        <v/>
      </c>
      <c r="P74" s="9" t="str">
        <f t="shared" si="11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3143941210</v>
      </c>
      <c r="G75" s="64">
        <v>1298361860</v>
      </c>
      <c r="H75" s="64">
        <v>0</v>
      </c>
      <c r="I75" s="37">
        <f>F75-G75-H75</f>
        <v>1845579350</v>
      </c>
      <c r="J75" s="37">
        <f>I75-K75</f>
        <v>12329800</v>
      </c>
      <c r="K75" s="37">
        <v>1833249550</v>
      </c>
      <c r="L75" s="65">
        <f>IFERROR(G75/E75,0)*100</f>
        <v>25.904961672140175</v>
      </c>
      <c r="M75" s="66">
        <f>IFERROR(G75/F75,0)*100</f>
        <v>41.297269041490758</v>
      </c>
      <c r="O75" s="9" t="str">
        <f t="shared" si="10"/>
        <v/>
      </c>
      <c r="P75" s="9" t="str">
        <f t="shared" si="11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19100000</v>
      </c>
      <c r="G76" s="51">
        <v>18600000</v>
      </c>
      <c r="H76" s="51">
        <v>0</v>
      </c>
      <c r="I76" s="51">
        <f>I77</f>
        <v>500000</v>
      </c>
      <c r="J76" s="51">
        <f>J77</f>
        <v>500000</v>
      </c>
      <c r="K76" s="51">
        <v>0</v>
      </c>
      <c r="L76" s="53">
        <f t="shared" si="2"/>
        <v>0</v>
      </c>
      <c r="M76" s="54">
        <f t="shared" si="3"/>
        <v>97.382198952879577</v>
      </c>
      <c r="O76" s="9" t="str">
        <f t="shared" si="10"/>
        <v/>
      </c>
      <c r="P76" s="9" t="str">
        <f t="shared" si="11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19100000</v>
      </c>
      <c r="G77" s="68">
        <v>18600000</v>
      </c>
      <c r="H77" s="68">
        <v>0</v>
      </c>
      <c r="I77" s="69">
        <f>F77-G77-H77</f>
        <v>500000</v>
      </c>
      <c r="J77" s="69">
        <f>I77-K77</f>
        <v>500000</v>
      </c>
      <c r="K77" s="69">
        <v>0</v>
      </c>
      <c r="L77" s="70">
        <f t="shared" si="2"/>
        <v>0</v>
      </c>
      <c r="M77" s="71">
        <f t="shared" si="3"/>
        <v>97.382198952879577</v>
      </c>
      <c r="O77" s="9" t="str">
        <f t="shared" si="10"/>
        <v/>
      </c>
      <c r="P77" s="9" t="str">
        <f t="shared" si="11"/>
        <v/>
      </c>
    </row>
  </sheetData>
  <sheetProtection selectLockedCells="1"/>
  <mergeCells count="12">
    <mergeCell ref="B8:D8"/>
    <mergeCell ref="B4:D4"/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F8" sqref="F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일반회계 지난년도 세외수입 징수현황"</f>
        <v>2023년  6월  서구  일반회계 지난년도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COUNTIF(O7:P77,"err")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6월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f t="shared" ref="E7:K7" si="0">E8+E40+E62</f>
        <v>0</v>
      </c>
      <c r="F7" s="26">
        <f t="shared" si="0"/>
        <v>34371510231</v>
      </c>
      <c r="G7" s="26">
        <f t="shared" si="0"/>
        <v>2601538906</v>
      </c>
      <c r="H7" s="26">
        <f t="shared" si="0"/>
        <v>140306900</v>
      </c>
      <c r="I7" s="26">
        <f t="shared" si="0"/>
        <v>31629664425</v>
      </c>
      <c r="J7" s="26">
        <f t="shared" si="0"/>
        <v>29733336155</v>
      </c>
      <c r="K7" s="26">
        <f t="shared" si="0"/>
        <v>1896328270</v>
      </c>
      <c r="L7" s="27">
        <f>IFERROR(G7/E7,0)*100</f>
        <v>0</v>
      </c>
      <c r="M7" s="28">
        <f>IFERROR(G7/F7,0)*100</f>
        <v>7.5688815781322489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0</v>
      </c>
      <c r="F8" s="29">
        <f t="shared" si="1"/>
        <v>525911926</v>
      </c>
      <c r="G8" s="29">
        <f t="shared" si="1"/>
        <v>286402700</v>
      </c>
      <c r="H8" s="29">
        <f t="shared" si="1"/>
        <v>0</v>
      </c>
      <c r="I8" s="29">
        <f t="shared" si="1"/>
        <v>239509226</v>
      </c>
      <c r="J8" s="29">
        <f t="shared" si="1"/>
        <v>239509226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54.458301065414517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v>86177270</v>
      </c>
      <c r="G9" s="33">
        <v>18967700</v>
      </c>
      <c r="H9" s="33">
        <v>0</v>
      </c>
      <c r="I9" s="33">
        <f t="shared" ref="I9:K9" si="6">SUM(I10:I11)</f>
        <v>67209570</v>
      </c>
      <c r="J9" s="33">
        <f t="shared" si="6"/>
        <v>67209570</v>
      </c>
      <c r="K9" s="33">
        <f t="shared" si="6"/>
        <v>0</v>
      </c>
      <c r="L9" s="33">
        <f t="shared" si="2"/>
        <v>0</v>
      </c>
      <c r="M9" s="34">
        <f t="shared" si="3"/>
        <v>22.010096165729085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43664320</v>
      </c>
      <c r="G10" s="36">
        <v>5771810</v>
      </c>
      <c r="H10" s="36">
        <v>0</v>
      </c>
      <c r="I10" s="37">
        <f>F10-G10-H10</f>
        <v>37892510</v>
      </c>
      <c r="J10" s="37">
        <f>I10-K10</f>
        <v>37892510</v>
      </c>
      <c r="K10" s="37"/>
      <c r="L10" s="37">
        <f t="shared" si="2"/>
        <v>0</v>
      </c>
      <c r="M10" s="38">
        <f t="shared" si="3"/>
        <v>13.218595869579556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42512950</v>
      </c>
      <c r="G11" s="36">
        <v>13195890</v>
      </c>
      <c r="H11" s="36">
        <v>0</v>
      </c>
      <c r="I11" s="37">
        <f>F11-G11-H11</f>
        <v>29317060</v>
      </c>
      <c r="J11" s="37">
        <f>I11-K11</f>
        <v>29317060</v>
      </c>
      <c r="K11" s="37"/>
      <c r="L11" s="37">
        <f t="shared" si="2"/>
        <v>0</v>
      </c>
      <c r="M11" s="38">
        <f t="shared" si="3"/>
        <v>31.039694963534643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v>407811876</v>
      </c>
      <c r="G12" s="33">
        <v>257407180</v>
      </c>
      <c r="H12" s="33">
        <v>0</v>
      </c>
      <c r="I12" s="33">
        <f t="shared" ref="I12:K12" si="7">SUM(I13:I21)</f>
        <v>150404696</v>
      </c>
      <c r="J12" s="33">
        <f t="shared" si="7"/>
        <v>150404696</v>
      </c>
      <c r="K12" s="33">
        <f t="shared" si="7"/>
        <v>0</v>
      </c>
      <c r="L12" s="33">
        <f t="shared" si="2"/>
        <v>0</v>
      </c>
      <c r="M12" s="34">
        <f t="shared" si="3"/>
        <v>63.119098571813048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179840770</v>
      </c>
      <c r="G13" s="36">
        <v>36079070</v>
      </c>
      <c r="H13" s="36">
        <v>0</v>
      </c>
      <c r="I13" s="37">
        <f t="shared" ref="I13:I21" si="8">F13-G13-H13</f>
        <v>143761700</v>
      </c>
      <c r="J13" s="37">
        <f t="shared" ref="J13:J21" si="9">I13-K13</f>
        <v>143761700</v>
      </c>
      <c r="K13" s="37"/>
      <c r="L13" s="37">
        <f t="shared" si="2"/>
        <v>0</v>
      </c>
      <c r="M13" s="38">
        <f t="shared" si="3"/>
        <v>20.061674557999279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199440</v>
      </c>
      <c r="H14" s="36">
        <v>0</v>
      </c>
      <c r="I14" s="37">
        <f t="shared" si="8"/>
        <v>-3140010</v>
      </c>
      <c r="J14" s="37">
        <f t="shared" si="9"/>
        <v>-3140010</v>
      </c>
      <c r="K14" s="37"/>
      <c r="L14" s="37">
        <f t="shared" si="2"/>
        <v>0</v>
      </c>
      <c r="M14" s="38">
        <f t="shared" si="3"/>
        <v>-6.7823585223273044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582850</v>
      </c>
      <c r="H17" s="36">
        <v>0</v>
      </c>
      <c r="I17" s="37">
        <f t="shared" si="8"/>
        <v>13781173</v>
      </c>
      <c r="J17" s="37">
        <f t="shared" si="9"/>
        <v>13781173</v>
      </c>
      <c r="K17" s="37"/>
      <c r="L17" s="37">
        <f t="shared" si="2"/>
        <v>0</v>
      </c>
      <c r="M17" s="38">
        <f t="shared" si="3"/>
        <v>4.0577072314629401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f t="shared" si="8"/>
        <v>461501</v>
      </c>
      <c r="J19" s="37">
        <f t="shared" si="9"/>
        <v>461501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f t="shared" si="8"/>
        <v>-4459668</v>
      </c>
      <c r="J21" s="37">
        <f t="shared" si="9"/>
        <v>-4459668</v>
      </c>
      <c r="K21" s="37"/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v>42091250</v>
      </c>
      <c r="G22" s="33">
        <v>10027820</v>
      </c>
      <c r="H22" s="33">
        <v>0</v>
      </c>
      <c r="I22" s="33">
        <f t="shared" ref="I22:K22" si="10">SUM(I23:I27)</f>
        <v>32063430</v>
      </c>
      <c r="J22" s="33">
        <f t="shared" si="10"/>
        <v>32063430</v>
      </c>
      <c r="K22" s="33">
        <f t="shared" si="10"/>
        <v>0</v>
      </c>
      <c r="L22" s="33">
        <f t="shared" si="2"/>
        <v>0</v>
      </c>
      <c r="M22" s="34">
        <f t="shared" si="3"/>
        <v>23.824001425474417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/>
      <c r="F23" s="36">
        <v>9403500</v>
      </c>
      <c r="G23" s="36">
        <v>9438990</v>
      </c>
      <c r="H23" s="36">
        <v>0</v>
      </c>
      <c r="I23" s="37">
        <f>F23-G23-H23</f>
        <v>-35490</v>
      </c>
      <c r="J23" s="37">
        <f>I23-K23</f>
        <v>-35490</v>
      </c>
      <c r="K23" s="37"/>
      <c r="L23" s="37">
        <f t="shared" si="2"/>
        <v>0</v>
      </c>
      <c r="M23" s="38">
        <f t="shared" si="3"/>
        <v>100.37741266549689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f>F25-G25-H25</f>
        <v>12815520</v>
      </c>
      <c r="J25" s="37">
        <f>I25-K25</f>
        <v>12815520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/>
      <c r="F27" s="36">
        <v>19848130</v>
      </c>
      <c r="G27" s="36">
        <v>564730</v>
      </c>
      <c r="H27" s="36">
        <v>0</v>
      </c>
      <c r="I27" s="37">
        <f>F27-G27-H27</f>
        <v>19283400</v>
      </c>
      <c r="J27" s="37">
        <f>I27-K27</f>
        <v>19283400</v>
      </c>
      <c r="K27" s="37"/>
      <c r="L27" s="37">
        <f t="shared" si="2"/>
        <v>0</v>
      </c>
      <c r="M27" s="38">
        <f t="shared" si="3"/>
        <v>2.845255447238606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v>0</v>
      </c>
      <c r="G28" s="33">
        <v>0</v>
      </c>
      <c r="H28" s="33">
        <v>0</v>
      </c>
      <c r="I28" s="33">
        <f t="shared" ref="I28:K28" si="11">SUM(I29:I33)</f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v>-10170870</v>
      </c>
      <c r="G34" s="33">
        <v>0</v>
      </c>
      <c r="H34" s="33">
        <v>0</v>
      </c>
      <c r="I34" s="33">
        <f t="shared" ref="I34:K34" si="12">I35</f>
        <v>-10170870</v>
      </c>
      <c r="J34" s="33">
        <f t="shared" si="12"/>
        <v>-10170870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f>F35-G35-H35</f>
        <v>-10170870</v>
      </c>
      <c r="J35" s="37">
        <f>I35-K35</f>
        <v>-10170870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v>2400</v>
      </c>
      <c r="G36" s="33">
        <v>0</v>
      </c>
      <c r="H36" s="33">
        <v>0</v>
      </c>
      <c r="I36" s="33">
        <f t="shared" ref="I36:K36" si="13">SUM(I37:I39)</f>
        <v>2400</v>
      </c>
      <c r="J36" s="33">
        <f t="shared" si="13"/>
        <v>2400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f>F37-G37-H37</f>
        <v>2400</v>
      </c>
      <c r="J37" s="37">
        <f>I37-K37</f>
        <v>2400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f>E41+E46+E48+E52+E60</f>
        <v>0</v>
      </c>
      <c r="F40" s="43">
        <v>2489579608</v>
      </c>
      <c r="G40" s="43">
        <v>65911864</v>
      </c>
      <c r="H40" s="43">
        <v>0</v>
      </c>
      <c r="I40" s="43">
        <f t="shared" ref="I40:K40" si="14">I41+I46+I48+I52+I60</f>
        <v>2423667744</v>
      </c>
      <c r="J40" s="43">
        <f t="shared" si="14"/>
        <v>2423667744</v>
      </c>
      <c r="K40" s="43">
        <f t="shared" si="14"/>
        <v>0</v>
      </c>
      <c r="L40" s="44">
        <f t="shared" si="2"/>
        <v>0</v>
      </c>
      <c r="M40" s="45">
        <f t="shared" si="3"/>
        <v>2.6475097959590932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v>0</v>
      </c>
      <c r="G41" s="33">
        <v>0</v>
      </c>
      <c r="H41" s="33">
        <v>0</v>
      </c>
      <c r="I41" s="33">
        <f t="shared" ref="I41:K41" si="15">SUM(I42:I45)</f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v>0</v>
      </c>
      <c r="G46" s="33">
        <v>0</v>
      </c>
      <c r="H46" s="33">
        <v>0</v>
      </c>
      <c r="I46" s="33">
        <f t="shared" ref="I46:K46" si="16">I47</f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v>0</v>
      </c>
      <c r="G48" s="33">
        <v>0</v>
      </c>
      <c r="H48" s="33">
        <v>0</v>
      </c>
      <c r="I48" s="33">
        <f t="shared" ref="I48:K48" si="17">SUM(I49:I51)</f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v>2489579608</v>
      </c>
      <c r="G52" s="33">
        <v>65911864</v>
      </c>
      <c r="H52" s="33">
        <v>0</v>
      </c>
      <c r="I52" s="33">
        <f t="shared" ref="I52:K52" si="18">SUM(I53:I59)</f>
        <v>2423667744</v>
      </c>
      <c r="J52" s="33">
        <f t="shared" si="18"/>
        <v>2423667744</v>
      </c>
      <c r="K52" s="33">
        <f t="shared" si="18"/>
        <v>0</v>
      </c>
      <c r="L52" s="39">
        <f t="shared" si="2"/>
        <v>0</v>
      </c>
      <c r="M52" s="40">
        <f t="shared" si="3"/>
        <v>2.6475097959590932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f t="shared" ref="I53:I59" si="19">F53-G53-H53</f>
        <v>124000</v>
      </c>
      <c r="J53" s="37">
        <f t="shared" ref="J53:J59" si="20">I53-K53</f>
        <v>124000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69321000</v>
      </c>
      <c r="H56" s="47">
        <v>0</v>
      </c>
      <c r="I56" s="37">
        <f t="shared" si="19"/>
        <v>955165950</v>
      </c>
      <c r="J56" s="37">
        <f t="shared" si="20"/>
        <v>955165950</v>
      </c>
      <c r="K56" s="37"/>
      <c r="L56" s="41">
        <f t="shared" si="2"/>
        <v>0</v>
      </c>
      <c r="M56" s="42">
        <f t="shared" si="3"/>
        <v>6.7664112266144532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f t="shared" si="19"/>
        <v>0</v>
      </c>
      <c r="J58" s="37">
        <f t="shared" si="2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1464968558</v>
      </c>
      <c r="G59" s="47">
        <v>-3409236</v>
      </c>
      <c r="H59" s="47">
        <v>0</v>
      </c>
      <c r="I59" s="37">
        <f t="shared" si="19"/>
        <v>1468377794</v>
      </c>
      <c r="J59" s="37">
        <f t="shared" si="20"/>
        <v>1468377794</v>
      </c>
      <c r="K59" s="37"/>
      <c r="L59" s="41">
        <f t="shared" si="2"/>
        <v>0</v>
      </c>
      <c r="M59" s="42">
        <f t="shared" si="3"/>
        <v>-0.23271734955556639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f>E61</f>
        <v>0</v>
      </c>
      <c r="F60" s="50">
        <v>0</v>
      </c>
      <c r="G60" s="50">
        <v>0</v>
      </c>
      <c r="H60" s="50">
        <v>0</v>
      </c>
      <c r="I60" s="50">
        <f t="shared" ref="I60:K60" si="21">I61</f>
        <v>0</v>
      </c>
      <c r="J60" s="50">
        <f t="shared" si="21"/>
        <v>0</v>
      </c>
      <c r="K60" s="50">
        <f t="shared" si="21"/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f>F61-G61-H61</f>
        <v>0</v>
      </c>
      <c r="J61" s="37">
        <f>I61-K61</f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0" t="s">
        <v>73</v>
      </c>
      <c r="C62" s="121"/>
      <c r="D62" s="121"/>
      <c r="E62" s="43">
        <f>E63+E65+E67+E69+E72+E74+E76</f>
        <v>0</v>
      </c>
      <c r="F62" s="43">
        <v>31356018697</v>
      </c>
      <c r="G62" s="43">
        <v>2249224342</v>
      </c>
      <c r="H62" s="43">
        <v>140306900</v>
      </c>
      <c r="I62" s="43">
        <f t="shared" ref="I62:K62" si="22">I63+I65+I67+I69+I72+I74+I76</f>
        <v>28966487455</v>
      </c>
      <c r="J62" s="43">
        <f t="shared" si="22"/>
        <v>27070159185</v>
      </c>
      <c r="K62" s="43">
        <f t="shared" si="22"/>
        <v>1896328270</v>
      </c>
      <c r="L62" s="44">
        <f t="shared" si="2"/>
        <v>0</v>
      </c>
      <c r="M62" s="45">
        <f t="shared" si="3"/>
        <v>7.1731821687400501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v>5456957373</v>
      </c>
      <c r="G63" s="50">
        <v>7971000</v>
      </c>
      <c r="H63" s="50">
        <v>0</v>
      </c>
      <c r="I63" s="50">
        <f t="shared" ref="I63:K63" si="23">I64</f>
        <v>5448986373</v>
      </c>
      <c r="J63" s="50">
        <f t="shared" si="23"/>
        <v>5448986373</v>
      </c>
      <c r="K63" s="50">
        <f t="shared" si="23"/>
        <v>0</v>
      </c>
      <c r="L63" s="39">
        <f t="shared" si="2"/>
        <v>0</v>
      </c>
      <c r="M63" s="40">
        <f t="shared" si="3"/>
        <v>0.1460704098485176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7971000</v>
      </c>
      <c r="H64" s="47">
        <v>0</v>
      </c>
      <c r="I64" s="37">
        <f>F64-G64-H64</f>
        <v>5448986373</v>
      </c>
      <c r="J64" s="37">
        <f>I64-K64</f>
        <v>5448986373</v>
      </c>
      <c r="K64" s="37"/>
      <c r="L64" s="41">
        <f t="shared" si="2"/>
        <v>0</v>
      </c>
      <c r="M64" s="42">
        <f t="shared" si="3"/>
        <v>0.1460704098485176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v>2515430984</v>
      </c>
      <c r="G65" s="51">
        <v>160769150</v>
      </c>
      <c r="H65" s="51">
        <v>0</v>
      </c>
      <c r="I65" s="51">
        <f t="shared" ref="I65:K65" si="24">I66</f>
        <v>2354661834</v>
      </c>
      <c r="J65" s="51">
        <f t="shared" si="24"/>
        <v>2354661834</v>
      </c>
      <c r="K65" s="51">
        <f t="shared" si="24"/>
        <v>0</v>
      </c>
      <c r="L65" s="53">
        <f t="shared" si="2"/>
        <v>0</v>
      </c>
      <c r="M65" s="54">
        <f t="shared" si="3"/>
        <v>6.3913162802959249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2515430984</v>
      </c>
      <c r="G66" s="47">
        <v>160769150</v>
      </c>
      <c r="H66" s="47">
        <v>0</v>
      </c>
      <c r="I66" s="37">
        <f>F66-G66-H66</f>
        <v>2354661834</v>
      </c>
      <c r="J66" s="37">
        <f>I66-K66</f>
        <v>2354661834</v>
      </c>
      <c r="K66" s="37"/>
      <c r="L66" s="41">
        <f>IFERROR(G66/E66,0)*100</f>
        <v>0</v>
      </c>
      <c r="M66" s="42">
        <f>IFERROR(G66/F66,0)*100</f>
        <v>6.3913162802959249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v>243612520</v>
      </c>
      <c r="G67" s="51">
        <v>-4368410</v>
      </c>
      <c r="H67" s="51">
        <v>20732400</v>
      </c>
      <c r="I67" s="51">
        <f t="shared" ref="I67:K67" si="25">I68</f>
        <v>227248530</v>
      </c>
      <c r="J67" s="51">
        <f t="shared" si="25"/>
        <v>227248530</v>
      </c>
      <c r="K67" s="51">
        <f t="shared" si="25"/>
        <v>0</v>
      </c>
      <c r="L67" s="53">
        <f t="shared" si="2"/>
        <v>0</v>
      </c>
      <c r="M67" s="54">
        <f t="shared" si="3"/>
        <v>-1.7931795952030709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243612520</v>
      </c>
      <c r="G68" s="47">
        <v>-4368410</v>
      </c>
      <c r="H68" s="47">
        <v>20732400</v>
      </c>
      <c r="I68" s="37">
        <f>F68-G68-H68</f>
        <v>227248530</v>
      </c>
      <c r="J68" s="37">
        <f>I68-K68</f>
        <v>227248530</v>
      </c>
      <c r="K68" s="37"/>
      <c r="L68" s="41">
        <f t="shared" si="2"/>
        <v>0</v>
      </c>
      <c r="M68" s="42">
        <f t="shared" si="3"/>
        <v>-1.7931795952030709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f>SUM(E70:E71)</f>
        <v>0</v>
      </c>
      <c r="F69" s="52">
        <v>19024064579</v>
      </c>
      <c r="G69" s="52">
        <v>666220842</v>
      </c>
      <c r="H69" s="52">
        <v>119574500</v>
      </c>
      <c r="I69" s="52">
        <f t="shared" ref="I69:K69" si="26">SUM(I70:I71)</f>
        <v>18238269237</v>
      </c>
      <c r="J69" s="52">
        <f t="shared" si="26"/>
        <v>18238269237</v>
      </c>
      <c r="K69" s="52">
        <f t="shared" si="26"/>
        <v>0</v>
      </c>
      <c r="L69" s="53">
        <f t="shared" si="2"/>
        <v>0</v>
      </c>
      <c r="M69" s="54">
        <f t="shared" si="3"/>
        <v>3.5019900149803838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16866869272</v>
      </c>
      <c r="G70" s="55">
        <v>556171572</v>
      </c>
      <c r="H70" s="55">
        <v>88546340</v>
      </c>
      <c r="I70" s="37">
        <f>F70-G70-H70</f>
        <v>16222151360</v>
      </c>
      <c r="J70" s="37">
        <f>I70-K70</f>
        <v>16222151360</v>
      </c>
      <c r="K70" s="37"/>
      <c r="L70" s="56">
        <f t="shared" si="2"/>
        <v>0</v>
      </c>
      <c r="M70" s="57">
        <f t="shared" si="3"/>
        <v>3.2974203038573244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2157195307</v>
      </c>
      <c r="G71" s="55">
        <v>110049270</v>
      </c>
      <c r="H71" s="55">
        <v>31028160</v>
      </c>
      <c r="I71" s="37">
        <f>F71-G71-H71</f>
        <v>2016117877</v>
      </c>
      <c r="J71" s="37">
        <f>I71-K71</f>
        <v>2016117877</v>
      </c>
      <c r="K71" s="37"/>
      <c r="L71" s="56">
        <f t="shared" si="2"/>
        <v>0</v>
      </c>
      <c r="M71" s="57">
        <f t="shared" si="3"/>
        <v>5.1014977476955918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v>10931140</v>
      </c>
      <c r="G72" s="51">
        <v>0</v>
      </c>
      <c r="H72" s="51">
        <v>0</v>
      </c>
      <c r="I72" s="51">
        <f t="shared" ref="I72:K72" si="27">I73</f>
        <v>10931140</v>
      </c>
      <c r="J72" s="51">
        <f t="shared" si="27"/>
        <v>10931140</v>
      </c>
      <c r="K72" s="51">
        <f t="shared" si="27"/>
        <v>0</v>
      </c>
      <c r="L72" s="53">
        <f t="shared" si="2"/>
        <v>0</v>
      </c>
      <c r="M72" s="54">
        <f t="shared" si="3"/>
        <v>0</v>
      </c>
      <c r="O72" s="9" t="str">
        <f t="shared" ref="O72:O77" si="28">IF(F72=G72+H72+I72,"","err")</f>
        <v/>
      </c>
      <c r="P72" s="9" t="str">
        <f t="shared" ref="P72:P77" si="29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f>F73-G73-H73</f>
        <v>10931140</v>
      </c>
      <c r="J73" s="37">
        <f>I73-K73</f>
        <v>10931140</v>
      </c>
      <c r="K73" s="37"/>
      <c r="L73" s="41">
        <f>IFERROR(G73/E73,0)*100</f>
        <v>0</v>
      </c>
      <c r="M73" s="42">
        <f>IFERROR(G73/F73,0)*100</f>
        <v>0</v>
      </c>
      <c r="O73" s="9" t="str">
        <f t="shared" si="28"/>
        <v/>
      </c>
      <c r="P73" s="9" t="str">
        <f t="shared" si="29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f>E75</f>
        <v>0</v>
      </c>
      <c r="F74" s="51">
        <v>4101022101</v>
      </c>
      <c r="G74" s="51">
        <v>1418631760</v>
      </c>
      <c r="H74" s="51">
        <v>0</v>
      </c>
      <c r="I74" s="51">
        <f>I75</f>
        <v>2682390341</v>
      </c>
      <c r="J74" s="51">
        <f>J75</f>
        <v>786062071</v>
      </c>
      <c r="K74" s="51">
        <v>1896328270</v>
      </c>
      <c r="L74" s="53">
        <f>IFERROR(G74/E74,0)*100</f>
        <v>0</v>
      </c>
      <c r="M74" s="54">
        <f>IFERROR(G74/F74,0)*100</f>
        <v>34.592151055564379</v>
      </c>
      <c r="O74" s="9" t="str">
        <f t="shared" si="28"/>
        <v/>
      </c>
      <c r="P74" s="9" t="str">
        <f t="shared" si="29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4101022101</v>
      </c>
      <c r="G75" s="64">
        <v>1418631760</v>
      </c>
      <c r="H75" s="64">
        <v>0</v>
      </c>
      <c r="I75" s="37">
        <f>F75-G75-H75</f>
        <v>2682390341</v>
      </c>
      <c r="J75" s="37">
        <f>I75-K75</f>
        <v>786062071</v>
      </c>
      <c r="K75" s="37">
        <v>1896328270</v>
      </c>
      <c r="L75" s="65">
        <f>IFERROR(G75/E75,0)*100</f>
        <v>0</v>
      </c>
      <c r="M75" s="66">
        <f>IFERROR(G75/F75,0)*100</f>
        <v>34.592151055564379</v>
      </c>
      <c r="O75" s="9" t="str">
        <f t="shared" si="28"/>
        <v/>
      </c>
      <c r="P75" s="9" t="str">
        <f t="shared" si="29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v>4000000</v>
      </c>
      <c r="G76" s="51">
        <v>0</v>
      </c>
      <c r="H76" s="51">
        <v>0</v>
      </c>
      <c r="I76" s="51">
        <f>I77</f>
        <v>4000000</v>
      </c>
      <c r="J76" s="51">
        <f>J77</f>
        <v>4000000</v>
      </c>
      <c r="K76" s="51">
        <f>K77</f>
        <v>0</v>
      </c>
      <c r="L76" s="53">
        <f t="shared" si="2"/>
        <v>0</v>
      </c>
      <c r="M76" s="54">
        <f t="shared" si="3"/>
        <v>0</v>
      </c>
      <c r="O76" s="9" t="str">
        <f t="shared" si="28"/>
        <v/>
      </c>
      <c r="P76" s="9" t="str">
        <f t="shared" si="29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f>F77-G77-H77</f>
        <v>4000000</v>
      </c>
      <c r="J77" s="69">
        <f>I77-K77</f>
        <v>4000000</v>
      </c>
      <c r="K77" s="69"/>
      <c r="L77" s="70">
        <f t="shared" si="2"/>
        <v>0</v>
      </c>
      <c r="M77" s="71">
        <f t="shared" si="3"/>
        <v>0</v>
      </c>
      <c r="O77" s="9" t="str">
        <f t="shared" si="28"/>
        <v/>
      </c>
      <c r="P77" s="9" t="str">
        <f t="shared" si="29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K8" sqref="K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기타특별회계 세외수입 징수현황"</f>
        <v>2023년  6월  서구  기타특별회계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COUNTIF(O7:P77,"err")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6월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f t="shared" ref="E7:K7" si="0">E8+E40+E62</f>
        <v>6500904000</v>
      </c>
      <c r="F7" s="26">
        <f t="shared" si="0"/>
        <v>13937457397</v>
      </c>
      <c r="G7" s="26">
        <f t="shared" si="0"/>
        <v>4171740883</v>
      </c>
      <c r="H7" s="26">
        <f t="shared" si="0"/>
        <v>109761840</v>
      </c>
      <c r="I7" s="26">
        <f t="shared" si="0"/>
        <v>9655954674</v>
      </c>
      <c r="J7" s="26">
        <f t="shared" si="0"/>
        <v>9208939264</v>
      </c>
      <c r="K7" s="26">
        <f t="shared" si="0"/>
        <v>447015410</v>
      </c>
      <c r="L7" s="27">
        <f>IFERROR(G7/E7,0)*100</f>
        <v>64.171704166066746</v>
      </c>
      <c r="M7" s="28">
        <f>IFERROR(G7/F7,0)*100</f>
        <v>29.931864644823641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2367250000</v>
      </c>
      <c r="F8" s="29">
        <f t="shared" si="1"/>
        <v>1099832550</v>
      </c>
      <c r="G8" s="29">
        <f t="shared" si="1"/>
        <v>1099832550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46.460346393494561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1837094000</v>
      </c>
      <c r="F12" s="33">
        <v>770064350</v>
      </c>
      <c r="G12" s="33">
        <v>770064350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41.917525722690293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1837094000</v>
      </c>
      <c r="F20" s="36">
        <v>770064350</v>
      </c>
      <c r="G20" s="36">
        <v>770064350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>
        <v>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530156000</v>
      </c>
      <c r="F36" s="33">
        <v>264768200</v>
      </c>
      <c r="G36" s="33">
        <v>264768200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49.941564369732681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>
        <v>530156000</v>
      </c>
      <c r="F37" s="36">
        <v>264707480</v>
      </c>
      <c r="G37" s="36">
        <v>264707480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49.930111137099267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>
        <v>0</v>
      </c>
      <c r="F39" s="36">
        <v>60720</v>
      </c>
      <c r="G39" s="36">
        <v>60720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v>981654000</v>
      </c>
      <c r="F40" s="43">
        <v>9359480827</v>
      </c>
      <c r="G40" s="43">
        <v>510373673</v>
      </c>
      <c r="H40" s="43">
        <v>109761840</v>
      </c>
      <c r="I40" s="43">
        <v>8739345314</v>
      </c>
      <c r="J40" s="43">
        <v>8739345314</v>
      </c>
      <c r="K40" s="43">
        <v>0</v>
      </c>
      <c r="L40" s="44">
        <f t="shared" si="2"/>
        <v>51.991197815116116</v>
      </c>
      <c r="M40" s="45">
        <f t="shared" si="3"/>
        <v>5.4530126449715732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65000000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65000000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213352000</v>
      </c>
      <c r="F52" s="33">
        <v>67370330</v>
      </c>
      <c r="G52" s="33">
        <v>49900790</v>
      </c>
      <c r="H52" s="33">
        <v>0</v>
      </c>
      <c r="I52" s="33">
        <v>17469540</v>
      </c>
      <c r="J52" s="33">
        <v>17469540</v>
      </c>
      <c r="K52" s="33">
        <v>0</v>
      </c>
      <c r="L52" s="39">
        <f t="shared" si="2"/>
        <v>23.388948779481794</v>
      </c>
      <c r="M52" s="40">
        <f t="shared" si="3"/>
        <v>74.069386330748273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213352000</v>
      </c>
      <c r="F59" s="47">
        <v>67370330</v>
      </c>
      <c r="G59" s="47">
        <v>49900790</v>
      </c>
      <c r="H59" s="47">
        <v>0</v>
      </c>
      <c r="I59" s="37">
        <v>17469540</v>
      </c>
      <c r="J59" s="37">
        <v>17469540</v>
      </c>
      <c r="K59" s="37">
        <v>0</v>
      </c>
      <c r="L59" s="41">
        <f t="shared" si="2"/>
        <v>23.388948779481794</v>
      </c>
      <c r="M59" s="42">
        <f t="shared" si="3"/>
        <v>74.069386330748273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703302000</v>
      </c>
      <c r="F60" s="50">
        <v>9292110497</v>
      </c>
      <c r="G60" s="50">
        <v>460472883</v>
      </c>
      <c r="H60" s="50">
        <v>109761840</v>
      </c>
      <c r="I60" s="50">
        <v>8721875774</v>
      </c>
      <c r="J60" s="50">
        <v>8721875774</v>
      </c>
      <c r="K60" s="50">
        <v>0</v>
      </c>
      <c r="L60" s="39">
        <f t="shared" si="2"/>
        <v>65.472994958069222</v>
      </c>
      <c r="M60" s="40">
        <f t="shared" si="3"/>
        <v>4.9555252614426584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703302000</v>
      </c>
      <c r="F61" s="47">
        <v>9292110497</v>
      </c>
      <c r="G61" s="47">
        <v>460472883</v>
      </c>
      <c r="H61" s="47">
        <v>109761840</v>
      </c>
      <c r="I61" s="37">
        <v>8721875774</v>
      </c>
      <c r="J61" s="37">
        <v>8721875774</v>
      </c>
      <c r="K61" s="37">
        <v>0</v>
      </c>
      <c r="L61" s="41">
        <f>IFERROR(G61/E61,0)*100</f>
        <v>65.472994958069222</v>
      </c>
      <c r="M61" s="42">
        <f>IFERROR(G61/F61,0)*100</f>
        <v>4.9555252614426584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0" t="s">
        <v>73</v>
      </c>
      <c r="C62" s="121"/>
      <c r="D62" s="121"/>
      <c r="E62" s="43">
        <v>3152000000</v>
      </c>
      <c r="F62" s="43">
        <v>3478144020</v>
      </c>
      <c r="G62" s="43">
        <v>2561534660</v>
      </c>
      <c r="H62" s="43">
        <v>0</v>
      </c>
      <c r="I62" s="43">
        <v>916609360</v>
      </c>
      <c r="J62" s="43">
        <v>469593950</v>
      </c>
      <c r="K62" s="43">
        <v>447015410</v>
      </c>
      <c r="L62" s="44">
        <f t="shared" si="2"/>
        <v>81.26696256345177</v>
      </c>
      <c r="M62" s="45">
        <f t="shared" si="3"/>
        <v>73.646595577143472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3463202980</v>
      </c>
      <c r="G69" s="52">
        <v>2547046000</v>
      </c>
      <c r="H69" s="52">
        <v>0</v>
      </c>
      <c r="I69" s="52">
        <v>916156980</v>
      </c>
      <c r="J69" s="52">
        <v>470468980</v>
      </c>
      <c r="K69" s="52">
        <v>445688000</v>
      </c>
      <c r="L69" s="53">
        <f t="shared" si="2"/>
        <v>81.63608974358975</v>
      </c>
      <c r="M69" s="54">
        <f t="shared" si="3"/>
        <v>73.54596351150056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3463202980</v>
      </c>
      <c r="G70" s="55">
        <v>2547046000</v>
      </c>
      <c r="H70" s="55">
        <v>0</v>
      </c>
      <c r="I70" s="37">
        <v>916156980</v>
      </c>
      <c r="J70" s="37">
        <v>470468980</v>
      </c>
      <c r="K70" s="37">
        <v>445688000</v>
      </c>
      <c r="L70" s="56">
        <f t="shared" si="2"/>
        <v>81.63608974358975</v>
      </c>
      <c r="M70" s="57">
        <f t="shared" si="3"/>
        <v>73.54596351150056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14941040</v>
      </c>
      <c r="G74" s="51">
        <v>14488660</v>
      </c>
      <c r="H74" s="51">
        <v>0</v>
      </c>
      <c r="I74" s="51">
        <v>452380</v>
      </c>
      <c r="J74" s="51">
        <v>-875030</v>
      </c>
      <c r="K74" s="51">
        <v>1327410</v>
      </c>
      <c r="L74" s="53">
        <f>IFERROR(G74/E74,0)*100</f>
        <v>45.2770625</v>
      </c>
      <c r="M74" s="54">
        <f>IFERROR(G74/F74,0)*100</f>
        <v>96.972232187317616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14941040</v>
      </c>
      <c r="G75" s="64">
        <v>14488660</v>
      </c>
      <c r="H75" s="64">
        <v>0</v>
      </c>
      <c r="I75" s="37">
        <v>452380</v>
      </c>
      <c r="J75" s="37">
        <v>-875030</v>
      </c>
      <c r="K75" s="37">
        <v>1327410</v>
      </c>
      <c r="L75" s="65">
        <f>IFERROR(G75/E75,0)*100</f>
        <v>45.2770625</v>
      </c>
      <c r="M75" s="66">
        <f>IFERROR(G75/F75,0)*100</f>
        <v>96.972232187317616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I17" sqref="I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과목별 세외수입 징수현황"</f>
        <v>2023년  6월  서구  과목별 세외수입 징수현황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COUNTIF(O7:P36,"err")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6월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4" t="s">
        <v>115</v>
      </c>
      <c r="C7" s="145"/>
      <c r="D7" s="145"/>
      <c r="E7" s="77">
        <f>SUM(E8:E9)</f>
        <v>6376000000</v>
      </c>
      <c r="F7" s="77">
        <f>SUM(F8:F9)</f>
        <v>33923038046</v>
      </c>
      <c r="G7" s="77">
        <f>SUM(G8:G9)</f>
        <v>4398386120</v>
      </c>
      <c r="H7" s="77">
        <f>SUM(H8:H9)</f>
        <v>210508770</v>
      </c>
      <c r="I7" s="77">
        <f>F7-G7-H7</f>
        <v>29314143156</v>
      </c>
      <c r="J7" s="77">
        <f>I7-K7</f>
        <v>28770918636</v>
      </c>
      <c r="K7" s="77">
        <f>SUM(K8:K9)</f>
        <v>543224520</v>
      </c>
      <c r="L7" s="78">
        <f t="shared" ref="L7:L33" si="0">IFERROR(G7/E7,0)*100</f>
        <v>68.983471141781678</v>
      </c>
      <c r="M7" s="79">
        <f t="shared" ref="M7:M33" si="1">IFERROR(G7/F7,0)*100</f>
        <v>12.965778931815427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3"/>
      <c r="C8" s="80" t="s">
        <v>104</v>
      </c>
      <c r="D8" s="81"/>
      <c r="E8" s="82">
        <f t="shared" ref="E8:H9" si="2">E11+E32</f>
        <v>5676000000</v>
      </c>
      <c r="F8" s="82">
        <f t="shared" si="2"/>
        <v>5786500570</v>
      </c>
      <c r="G8" s="82">
        <f t="shared" si="2"/>
        <v>3238859780</v>
      </c>
      <c r="H8" s="82">
        <f t="shared" si="2"/>
        <v>0</v>
      </c>
      <c r="I8" s="82">
        <f>F8-G8-H8</f>
        <v>2547640790</v>
      </c>
      <c r="J8" s="82">
        <f>I8-K8</f>
        <v>2004416270</v>
      </c>
      <c r="K8" s="82">
        <f>K11+K32</f>
        <v>543224520</v>
      </c>
      <c r="L8" s="83">
        <f>IFERROR(G8/E8,0)*100</f>
        <v>57.062363988724449</v>
      </c>
      <c r="M8" s="84">
        <f>IFERROR(G8/F8,0)*100</f>
        <v>55.972685750551996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4"/>
      <c r="C9" s="85" t="s">
        <v>105</v>
      </c>
      <c r="D9" s="86"/>
      <c r="E9" s="87">
        <f t="shared" si="2"/>
        <v>700000000</v>
      </c>
      <c r="F9" s="87">
        <f t="shared" si="2"/>
        <v>28136537476</v>
      </c>
      <c r="G9" s="87">
        <f t="shared" si="2"/>
        <v>1159526340</v>
      </c>
      <c r="H9" s="87">
        <f t="shared" si="2"/>
        <v>210508770</v>
      </c>
      <c r="I9" s="87">
        <f>F9-G9-H9</f>
        <v>26766502366</v>
      </c>
      <c r="J9" s="87">
        <f>I9-K9</f>
        <v>26766502366</v>
      </c>
      <c r="K9" s="87">
        <f>K12+K33</f>
        <v>0</v>
      </c>
      <c r="L9" s="88">
        <f>IFERROR(G9/E9,0)*100</f>
        <v>165.64662000000001</v>
      </c>
      <c r="M9" s="89">
        <f>IFERROR(G9/F9,0)*100</f>
        <v>4.1210697691180256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2" t="s">
        <v>113</v>
      </c>
      <c r="C10" s="143"/>
      <c r="D10" s="143"/>
      <c r="E10" s="90">
        <f>SUM(E11:E12)</f>
        <v>2556000000</v>
      </c>
      <c r="F10" s="90">
        <f>SUM(F11:F12)</f>
        <v>25103098814</v>
      </c>
      <c r="G10" s="90">
        <f>SUM(G11:G12)</f>
        <v>1399934772</v>
      </c>
      <c r="H10" s="90">
        <f>SUM(H11:H12)</f>
        <v>108836240</v>
      </c>
      <c r="I10" s="90">
        <f>F10-G10-H10</f>
        <v>23594327802</v>
      </c>
      <c r="J10" s="90">
        <f>I10-K10</f>
        <v>23496791282</v>
      </c>
      <c r="K10" s="90">
        <f>SUM(K11:K12)</f>
        <v>97536520</v>
      </c>
      <c r="L10" s="90">
        <f t="shared" si="0"/>
        <v>54.770530985915485</v>
      </c>
      <c r="M10" s="91">
        <f t="shared" si="1"/>
        <v>5.5767408731995118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5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2323297590</v>
      </c>
      <c r="G11" s="93">
        <f t="shared" si="5"/>
        <v>691813780</v>
      </c>
      <c r="H11" s="93">
        <f t="shared" si="5"/>
        <v>0</v>
      </c>
      <c r="I11" s="93">
        <f t="shared" si="5"/>
        <v>1631483810</v>
      </c>
      <c r="J11" s="93">
        <f t="shared" si="5"/>
        <v>1533947290</v>
      </c>
      <c r="K11" s="93">
        <f t="shared" si="5"/>
        <v>97536520</v>
      </c>
      <c r="L11" s="94">
        <f t="shared" si="0"/>
        <v>27.06626682316119</v>
      </c>
      <c r="M11" s="95">
        <f t="shared" si="1"/>
        <v>29.777234865551598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6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22779801224</v>
      </c>
      <c r="G12" s="93">
        <f t="shared" si="6"/>
        <v>708120992</v>
      </c>
      <c r="H12" s="93">
        <f t="shared" si="6"/>
        <v>108836240</v>
      </c>
      <c r="I12" s="93">
        <f t="shared" si="6"/>
        <v>21962843992</v>
      </c>
      <c r="J12" s="93">
        <f t="shared" si="6"/>
        <v>21962843992</v>
      </c>
      <c r="K12" s="93">
        <f t="shared" si="6"/>
        <v>0</v>
      </c>
      <c r="L12" s="94">
        <f t="shared" si="0"/>
        <v>0</v>
      </c>
      <c r="M12" s="95">
        <f t="shared" si="1"/>
        <v>3.108547721891219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264398360</v>
      </c>
      <c r="G13" s="98">
        <v>25544230</v>
      </c>
      <c r="H13" s="98">
        <v>20732400</v>
      </c>
      <c r="I13" s="98">
        <v>218121730</v>
      </c>
      <c r="J13" s="98">
        <v>213151120</v>
      </c>
      <c r="K13" s="98">
        <v>4970610</v>
      </c>
      <c r="L13" s="98">
        <f t="shared" si="0"/>
        <v>0</v>
      </c>
      <c r="M13" s="99">
        <f t="shared" si="1"/>
        <v>9.6612664314559282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36099220</v>
      </c>
      <c r="G14" s="102">
        <v>19826150</v>
      </c>
      <c r="H14" s="102">
        <v>0</v>
      </c>
      <c r="I14" s="103">
        <v>16273070</v>
      </c>
      <c r="J14" s="103">
        <v>11302460</v>
      </c>
      <c r="K14" s="103">
        <v>4970610</v>
      </c>
      <c r="L14" s="103">
        <f t="shared" si="0"/>
        <v>0</v>
      </c>
      <c r="M14" s="104">
        <f t="shared" si="1"/>
        <v>54.921269767047598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228299140</v>
      </c>
      <c r="G15" s="102">
        <v>5718080</v>
      </c>
      <c r="H15" s="102">
        <v>20732400</v>
      </c>
      <c r="I15" s="103">
        <v>201848660</v>
      </c>
      <c r="J15" s="103">
        <v>201848660</v>
      </c>
      <c r="K15" s="103"/>
      <c r="L15" s="103">
        <f t="shared" si="0"/>
        <v>0</v>
      </c>
      <c r="M15" s="104">
        <f t="shared" si="1"/>
        <v>2.5046436881014973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12747991809</v>
      </c>
      <c r="G16" s="98">
        <v>517402362</v>
      </c>
      <c r="H16" s="98">
        <v>5631570</v>
      </c>
      <c r="I16" s="98">
        <v>12224957877</v>
      </c>
      <c r="J16" s="98">
        <v>12215957877</v>
      </c>
      <c r="K16" s="98">
        <v>9000000</v>
      </c>
      <c r="L16" s="98">
        <f t="shared" si="0"/>
        <v>36.539714830508473</v>
      </c>
      <c r="M16" s="99">
        <f t="shared" si="1"/>
        <v>4.0586970069647936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462164580</v>
      </c>
      <c r="G17" s="102">
        <v>159396180</v>
      </c>
      <c r="H17" s="102">
        <v>0</v>
      </c>
      <c r="I17" s="103">
        <v>302768400</v>
      </c>
      <c r="J17" s="103">
        <v>293768400</v>
      </c>
      <c r="K17" s="103">
        <v>9000000</v>
      </c>
      <c r="L17" s="103">
        <f t="shared" si="0"/>
        <v>11.256792372881357</v>
      </c>
      <c r="M17" s="104">
        <f t="shared" si="1"/>
        <v>34.489051497628829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12285827229</v>
      </c>
      <c r="G18" s="102">
        <v>358006182</v>
      </c>
      <c r="H18" s="102">
        <v>5631570</v>
      </c>
      <c r="I18" s="103">
        <v>11922189477</v>
      </c>
      <c r="J18" s="103">
        <v>11922189477</v>
      </c>
      <c r="K18" s="103"/>
      <c r="L18" s="103">
        <f t="shared" si="0"/>
        <v>0</v>
      </c>
      <c r="M18" s="104">
        <f t="shared" si="1"/>
        <v>2.9139770186165945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4465760439</v>
      </c>
      <c r="G19" s="98">
        <v>479657890</v>
      </c>
      <c r="H19" s="98">
        <v>115400</v>
      </c>
      <c r="I19" s="98">
        <v>3985987149</v>
      </c>
      <c r="J19" s="98">
        <v>3929847149</v>
      </c>
      <c r="K19" s="98">
        <v>56140000</v>
      </c>
      <c r="L19" s="98">
        <f t="shared" si="0"/>
        <v>57.102129761904763</v>
      </c>
      <c r="M19" s="99">
        <f t="shared" si="1"/>
        <v>10.740788641752756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698937410</v>
      </c>
      <c r="G20" s="102">
        <v>306094000</v>
      </c>
      <c r="H20" s="102">
        <v>0</v>
      </c>
      <c r="I20" s="103">
        <v>392843410</v>
      </c>
      <c r="J20" s="103">
        <v>336703410</v>
      </c>
      <c r="K20" s="103">
        <v>56140000</v>
      </c>
      <c r="L20" s="103">
        <f t="shared" si="0"/>
        <v>36.439761904761902</v>
      </c>
      <c r="M20" s="104">
        <f t="shared" si="1"/>
        <v>43.794193245429511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3766823029</v>
      </c>
      <c r="G21" s="102">
        <v>173563890</v>
      </c>
      <c r="H21" s="102">
        <v>115400</v>
      </c>
      <c r="I21" s="103">
        <v>3593143739</v>
      </c>
      <c r="J21" s="103">
        <v>3593143739</v>
      </c>
      <c r="K21" s="103"/>
      <c r="L21" s="103">
        <f t="shared" si="0"/>
        <v>0</v>
      </c>
      <c r="M21" s="104">
        <f t="shared" si="1"/>
        <v>4.6076996095586953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14047690</v>
      </c>
      <c r="H22" s="98">
        <v>82356870</v>
      </c>
      <c r="I22" s="98">
        <v>522300914</v>
      </c>
      <c r="J22" s="98">
        <v>522300914</v>
      </c>
      <c r="K22" s="98">
        <v>0</v>
      </c>
      <c r="L22" s="98">
        <f t="shared" si="0"/>
        <v>0</v>
      </c>
      <c r="M22" s="99">
        <f t="shared" si="1"/>
        <v>2.2704971250989772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14047690</v>
      </c>
      <c r="H24" s="102">
        <v>82356870</v>
      </c>
      <c r="I24" s="103">
        <v>522300914</v>
      </c>
      <c r="J24" s="103">
        <v>522300914</v>
      </c>
      <c r="K24" s="103"/>
      <c r="L24" s="103">
        <f t="shared" si="0"/>
        <v>0</v>
      </c>
      <c r="M24" s="104">
        <f t="shared" si="1"/>
        <v>2.2704971250989772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7483000</v>
      </c>
      <c r="H25" s="98">
        <v>0</v>
      </c>
      <c r="I25" s="98">
        <v>4502205333</v>
      </c>
      <c r="J25" s="98">
        <v>4502205333</v>
      </c>
      <c r="K25" s="98">
        <v>0</v>
      </c>
      <c r="L25" s="98">
        <f t="shared" si="0"/>
        <v>0</v>
      </c>
      <c r="M25" s="99">
        <f t="shared" si="1"/>
        <v>0.16593164421679782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1903000</v>
      </c>
      <c r="H27" s="102">
        <v>0</v>
      </c>
      <c r="I27" s="103">
        <v>3856250013</v>
      </c>
      <c r="J27" s="103">
        <v>3856250013</v>
      </c>
      <c r="K27" s="103"/>
      <c r="L27" s="103">
        <f t="shared" si="0"/>
        <v>0</v>
      </c>
      <c r="M27" s="104">
        <f t="shared" si="1"/>
        <v>4.9324119431963021E-2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2496554399</v>
      </c>
      <c r="G28" s="98">
        <v>355799600</v>
      </c>
      <c r="H28" s="98">
        <v>0</v>
      </c>
      <c r="I28" s="98">
        <v>2140754799</v>
      </c>
      <c r="J28" s="98">
        <v>2113328889</v>
      </c>
      <c r="K28" s="98">
        <v>27425910</v>
      </c>
      <c r="L28" s="98">
        <f t="shared" si="0"/>
        <v>118.59986666666667</v>
      </c>
      <c r="M28" s="99">
        <f t="shared" si="1"/>
        <v>14.251626166948986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474561060</v>
      </c>
      <c r="G29" s="102">
        <v>200917450</v>
      </c>
      <c r="H29" s="102">
        <v>0</v>
      </c>
      <c r="I29" s="103">
        <v>273643610</v>
      </c>
      <c r="J29" s="103">
        <v>246217700</v>
      </c>
      <c r="K29" s="103">
        <v>27425910</v>
      </c>
      <c r="L29" s="103">
        <f t="shared" si="0"/>
        <v>66.972483333333329</v>
      </c>
      <c r="M29" s="104">
        <f t="shared" si="1"/>
        <v>42.337533972972835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2021993339</v>
      </c>
      <c r="G30" s="102">
        <v>154882150</v>
      </c>
      <c r="H30" s="102">
        <v>0</v>
      </c>
      <c r="I30" s="103">
        <v>1867111189</v>
      </c>
      <c r="J30" s="103">
        <v>1867111189</v>
      </c>
      <c r="K30" s="103"/>
      <c r="L30" s="103">
        <f t="shared" si="0"/>
        <v>0</v>
      </c>
      <c r="M30" s="104">
        <f t="shared" si="1"/>
        <v>7.6598743928898774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7" t="s">
        <v>114</v>
      </c>
      <c r="C31" s="138"/>
      <c r="D31" s="138"/>
      <c r="E31" s="106">
        <v>3820000000</v>
      </c>
      <c r="F31" s="106">
        <v>8819939232</v>
      </c>
      <c r="G31" s="106">
        <v>2998451348</v>
      </c>
      <c r="H31" s="106">
        <v>101672530</v>
      </c>
      <c r="I31" s="106">
        <v>5719815354</v>
      </c>
      <c r="J31" s="106">
        <v>5274127354</v>
      </c>
      <c r="K31" s="106">
        <v>445688000</v>
      </c>
      <c r="L31" s="106">
        <f t="shared" si="0"/>
        <v>78.493490785340313</v>
      </c>
      <c r="M31" s="107">
        <f t="shared" si="1"/>
        <v>33.996281256918301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5"/>
      <c r="C32" s="92" t="s">
        <v>104</v>
      </c>
      <c r="D32" s="92"/>
      <c r="E32" s="93">
        <v>3120000000</v>
      </c>
      <c r="F32" s="93">
        <v>3463202980</v>
      </c>
      <c r="G32" s="93">
        <v>2547046000</v>
      </c>
      <c r="H32" s="93">
        <v>0</v>
      </c>
      <c r="I32" s="93">
        <v>916156980</v>
      </c>
      <c r="J32" s="93">
        <v>470468980</v>
      </c>
      <c r="K32" s="93">
        <v>445688000</v>
      </c>
      <c r="L32" s="94">
        <f t="shared" si="0"/>
        <v>81.63608974358975</v>
      </c>
      <c r="M32" s="95">
        <f t="shared" si="1"/>
        <v>73.54596351150056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39"/>
      <c r="C33" s="108" t="s">
        <v>105</v>
      </c>
      <c r="D33" s="108"/>
      <c r="E33" s="109">
        <v>700000000</v>
      </c>
      <c r="F33" s="109">
        <v>5356736252</v>
      </c>
      <c r="G33" s="109">
        <v>451405348</v>
      </c>
      <c r="H33" s="109">
        <v>101672530</v>
      </c>
      <c r="I33" s="109">
        <v>4803658374</v>
      </c>
      <c r="J33" s="109">
        <v>4803658374</v>
      </c>
      <c r="K33" s="109">
        <v>0</v>
      </c>
      <c r="L33" s="110">
        <f t="shared" si="0"/>
        <v>64.486478285714284</v>
      </c>
      <c r="M33" s="111">
        <f t="shared" si="1"/>
        <v>8.4268727591630554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8819939232</v>
      </c>
      <c r="G34" s="98">
        <v>2998451348</v>
      </c>
      <c r="H34" s="98">
        <v>101672530</v>
      </c>
      <c r="I34" s="98">
        <v>5719815354</v>
      </c>
      <c r="J34" s="98">
        <v>5274127354</v>
      </c>
      <c r="K34" s="98">
        <v>445688000</v>
      </c>
      <c r="L34" s="98">
        <f>IFERROR(G34/E34,0)*100</f>
        <v>78.493490785340313</v>
      </c>
      <c r="M34" s="99">
        <f>IFERROR(G34/F34,0)*100</f>
        <v>33.996281256918301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0" t="s">
        <v>0</v>
      </c>
      <c r="C35" s="112" t="s">
        <v>104</v>
      </c>
      <c r="D35" s="112"/>
      <c r="E35" s="113">
        <v>3120000000</v>
      </c>
      <c r="F35" s="113">
        <v>3463202980</v>
      </c>
      <c r="G35" s="113">
        <v>2547046000</v>
      </c>
      <c r="H35" s="113">
        <v>0</v>
      </c>
      <c r="I35" s="114">
        <v>916156980</v>
      </c>
      <c r="J35" s="114">
        <v>470468980</v>
      </c>
      <c r="K35" s="114">
        <v>445688000</v>
      </c>
      <c r="L35" s="114">
        <f>IFERROR(G35/E35,0)*100</f>
        <v>81.63608974358975</v>
      </c>
      <c r="M35" s="115">
        <f>IFERROR(G35/F35,0)*100</f>
        <v>73.54596351150056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1"/>
      <c r="C36" s="116" t="s">
        <v>105</v>
      </c>
      <c r="D36" s="116"/>
      <c r="E36" s="117">
        <v>700000000</v>
      </c>
      <c r="F36" s="117">
        <v>5356736252</v>
      </c>
      <c r="G36" s="117">
        <v>451405348</v>
      </c>
      <c r="H36" s="117">
        <v>101672530</v>
      </c>
      <c r="I36" s="118">
        <v>4803658374</v>
      </c>
      <c r="J36" s="118">
        <v>4803658374</v>
      </c>
      <c r="K36" s="118"/>
      <c r="L36" s="118">
        <f>IFERROR(G36/E36,0)*100</f>
        <v>64.486478285714284</v>
      </c>
      <c r="M36" s="119">
        <f>IFERROR(G36/F36,0)*100</f>
        <v>8.4268727591630554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I19" sqref="I1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3" t="str">
        <f>B4&amp;L3&amp;"  시세외 특별회계 징수현황(위임)"</f>
        <v>2023년  6월  서구  시세외 특별회계 징수현황(위임)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7" t="str">
        <f>'군구세외 일반회계'!L3:M3</f>
        <v>서구</v>
      </c>
      <c r="M3" s="127"/>
      <c r="O3" s="3">
        <f>COUNTIF(O7:P92,"err")</f>
        <v>0</v>
      </c>
    </row>
    <row r="4" spans="2:16" s="4" customFormat="1" ht="18.75" customHeight="1" thickBot="1" x14ac:dyDescent="0.2">
      <c r="B4" s="132" t="str">
        <f>'군구세외 일반회계'!B4:D4</f>
        <v xml:space="preserve">2023년  6월  </v>
      </c>
      <c r="C4" s="132"/>
      <c r="D4" s="132"/>
      <c r="E4" s="1"/>
      <c r="F4" s="1"/>
      <c r="G4" s="1"/>
      <c r="H4" s="1"/>
      <c r="I4" s="1"/>
      <c r="J4" s="1"/>
      <c r="K4" s="1"/>
      <c r="L4" s="124" t="s">
        <v>13</v>
      </c>
      <c r="M4" s="12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8" t="s">
        <v>9</v>
      </c>
      <c r="M5" s="12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5" t="s">
        <v>18</v>
      </c>
      <c r="C7" s="126"/>
      <c r="D7" s="126"/>
      <c r="E7" s="26">
        <f t="shared" ref="E7:K7" si="0">E8+E40+E73</f>
        <v>0</v>
      </c>
      <c r="F7" s="26">
        <f t="shared" si="0"/>
        <v>2089359824</v>
      </c>
      <c r="G7" s="26">
        <f t="shared" si="0"/>
        <v>1127997380</v>
      </c>
      <c r="H7" s="26">
        <f t="shared" si="0"/>
        <v>0</v>
      </c>
      <c r="I7" s="26">
        <f t="shared" si="0"/>
        <v>961362444</v>
      </c>
      <c r="J7" s="26">
        <f t="shared" si="0"/>
        <v>961362444</v>
      </c>
      <c r="K7" s="26">
        <f t="shared" si="0"/>
        <v>0</v>
      </c>
      <c r="L7" s="27">
        <f>IFERROR(G7/E7,0)*100</f>
        <v>0</v>
      </c>
      <c r="M7" s="28">
        <f>IFERROR(G7/F7,0)*100</f>
        <v>53.987703173141895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0" t="s">
        <v>19</v>
      </c>
      <c r="C8" s="131"/>
      <c r="D8" s="131"/>
      <c r="E8" s="29">
        <f t="shared" ref="E8:K8" si="1">E9+E12+E22+E28+E34+E36</f>
        <v>0</v>
      </c>
      <c r="F8" s="29">
        <f t="shared" si="1"/>
        <v>868367090</v>
      </c>
      <c r="G8" s="29">
        <f t="shared" si="1"/>
        <v>868367090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13552090</v>
      </c>
      <c r="G9" s="33">
        <v>13552090</v>
      </c>
      <c r="H9" s="33">
        <v>0</v>
      </c>
      <c r="I9" s="33">
        <f t="shared" ref="I9:K9" si="6">SUM(I10:I11)</f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13552090</v>
      </c>
      <c r="G11" s="36">
        <v>13552090</v>
      </c>
      <c r="H11" s="36">
        <v>0</v>
      </c>
      <c r="I11" s="37">
        <f>F11-G11-H11</f>
        <v>0</v>
      </c>
      <c r="J11" s="37">
        <f>I11-K11</f>
        <v>0</v>
      </c>
      <c r="K11" s="37"/>
      <c r="L11" s="37">
        <f t="shared" si="2"/>
        <v>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f t="shared" ref="I12:K12" si="7">SUM(I13:I21)</f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f t="shared" ref="I22:K22" si="10">SUM(I23:I27)</f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854815000</v>
      </c>
      <c r="G28" s="33">
        <v>854815000</v>
      </c>
      <c r="H28" s="33">
        <v>0</v>
      </c>
      <c r="I28" s="33">
        <f t="shared" ref="I28:K28" si="11">SUM(I29:I33)</f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2"/>
      <c r="C31" s="35" t="s">
        <v>42</v>
      </c>
      <c r="D31" s="35"/>
      <c r="E31" s="36">
        <v>0</v>
      </c>
      <c r="F31" s="36">
        <v>854815000</v>
      </c>
      <c r="G31" s="36">
        <v>854815000</v>
      </c>
      <c r="H31" s="36">
        <v>0</v>
      </c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f t="shared" ref="I34:K34" si="12">I35</f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f t="shared" ref="I36:K36" si="13">SUM(I37:I39)</f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2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0" t="s">
        <v>50</v>
      </c>
      <c r="C40" s="121"/>
      <c r="D40" s="121"/>
      <c r="E40" s="43">
        <v>0</v>
      </c>
      <c r="F40" s="43">
        <v>1206042734</v>
      </c>
      <c r="G40" s="43">
        <v>245480290</v>
      </c>
      <c r="H40" s="43">
        <v>0</v>
      </c>
      <c r="I40" s="43">
        <f t="shared" ref="I40:K40" si="14">I41+I46+I48+I52+I60</f>
        <v>960562444</v>
      </c>
      <c r="J40" s="43">
        <f t="shared" si="14"/>
        <v>960562444</v>
      </c>
      <c r="K40" s="43">
        <f t="shared" si="14"/>
        <v>0</v>
      </c>
      <c r="L40" s="44">
        <f t="shared" si="2"/>
        <v>0</v>
      </c>
      <c r="M40" s="45">
        <f t="shared" si="3"/>
        <v>20.354195011467976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f t="shared" ref="I41:K41" si="15">SUM(I42:I45)</f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f t="shared" ref="I46:K46" si="16">I47</f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f t="shared" ref="I48:K48" si="17">SUM(I49:I51)</f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f t="shared" ref="I52:K52" si="18">SUM(I53:I59)</f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f t="shared" si="19"/>
        <v>0</v>
      </c>
      <c r="J58" s="37">
        <f t="shared" si="2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1206042734</v>
      </c>
      <c r="G60" s="50">
        <v>245480290</v>
      </c>
      <c r="H60" s="50">
        <v>0</v>
      </c>
      <c r="I60" s="50">
        <f t="shared" ref="I60:K60" si="21">SUM(I61:I72)</f>
        <v>960562444</v>
      </c>
      <c r="J60" s="50">
        <f t="shared" si="21"/>
        <v>960562444</v>
      </c>
      <c r="K60" s="50">
        <f t="shared" si="21"/>
        <v>0</v>
      </c>
      <c r="L60" s="39">
        <f t="shared" si="2"/>
        <v>0</v>
      </c>
      <c r="M60" s="40">
        <f t="shared" si="3"/>
        <v>20.354195011467976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f>F61-G61-H61</f>
        <v>0</v>
      </c>
      <c r="J61" s="37">
        <f>I61-K61</f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f t="shared" ref="I62:I72" si="22">F62-G62-H62</f>
        <v>0</v>
      </c>
      <c r="J62" s="37">
        <f t="shared" ref="J62:J72" si="23">I62-K62</f>
        <v>0</v>
      </c>
      <c r="K62" s="37"/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f t="shared" si="22"/>
        <v>0</v>
      </c>
      <c r="J63" s="37">
        <f t="shared" si="23"/>
        <v>0</v>
      </c>
      <c r="K63" s="37"/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f t="shared" si="22"/>
        <v>0</v>
      </c>
      <c r="J64" s="37">
        <f t="shared" si="23"/>
        <v>0</v>
      </c>
      <c r="K64" s="37"/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f t="shared" si="22"/>
        <v>0</v>
      </c>
      <c r="J65" s="37">
        <f t="shared" si="23"/>
        <v>0</v>
      </c>
      <c r="K65" s="37"/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69202500</v>
      </c>
      <c r="G66" s="47">
        <v>35447250</v>
      </c>
      <c r="H66" s="47">
        <v>0</v>
      </c>
      <c r="I66" s="37">
        <f t="shared" si="22"/>
        <v>33755250</v>
      </c>
      <c r="J66" s="37">
        <f t="shared" si="23"/>
        <v>33755250</v>
      </c>
      <c r="K66" s="37"/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f t="shared" si="22"/>
        <v>0</v>
      </c>
      <c r="J67" s="37">
        <f t="shared" si="23"/>
        <v>0</v>
      </c>
      <c r="K67" s="37"/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f t="shared" si="22"/>
        <v>0</v>
      </c>
      <c r="J68" s="37">
        <f t="shared" si="23"/>
        <v>0</v>
      </c>
      <c r="K68" s="37"/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f t="shared" si="22"/>
        <v>1701000</v>
      </c>
      <c r="J69" s="37">
        <f t="shared" si="23"/>
        <v>1701000</v>
      </c>
      <c r="K69" s="37"/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210033040</v>
      </c>
      <c r="H70" s="47">
        <v>0</v>
      </c>
      <c r="I70" s="37">
        <f t="shared" si="22"/>
        <v>925106194</v>
      </c>
      <c r="J70" s="37">
        <f t="shared" si="23"/>
        <v>925106194</v>
      </c>
      <c r="K70" s="37"/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f t="shared" si="22"/>
        <v>0</v>
      </c>
      <c r="J71" s="37">
        <f t="shared" si="23"/>
        <v>0</v>
      </c>
      <c r="K71" s="37"/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f t="shared" si="22"/>
        <v>0</v>
      </c>
      <c r="J72" s="37">
        <f t="shared" si="23"/>
        <v>0</v>
      </c>
      <c r="K72" s="37"/>
      <c r="L72" s="41"/>
      <c r="M72" s="42"/>
      <c r="O72" s="9"/>
      <c r="P72" s="9"/>
    </row>
    <row r="73" spans="2:16" s="10" customFormat="1" ht="20.100000000000001" customHeight="1" x14ac:dyDescent="0.15">
      <c r="B73" s="120" t="s">
        <v>73</v>
      </c>
      <c r="C73" s="121"/>
      <c r="D73" s="121"/>
      <c r="E73" s="43">
        <v>0</v>
      </c>
      <c r="F73" s="43">
        <v>14950000</v>
      </c>
      <c r="G73" s="43">
        <v>14150000</v>
      </c>
      <c r="H73" s="43">
        <v>0</v>
      </c>
      <c r="I73" s="43">
        <f t="shared" ref="I73:K73" si="24">I74+I77+I79+I81+I84+I86+I91</f>
        <v>800000</v>
      </c>
      <c r="J73" s="43">
        <f t="shared" si="24"/>
        <v>800000</v>
      </c>
      <c r="K73" s="43">
        <f t="shared" si="24"/>
        <v>0</v>
      </c>
      <c r="L73" s="44">
        <f t="shared" si="2"/>
        <v>0</v>
      </c>
      <c r="M73" s="45">
        <f t="shared" si="3"/>
        <v>94.648829431438131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14950000</v>
      </c>
      <c r="G74" s="50">
        <v>14150000</v>
      </c>
      <c r="H74" s="50">
        <v>0</v>
      </c>
      <c r="I74" s="50">
        <f t="shared" ref="I74:K74" si="25">SUM(I75:I76)</f>
        <v>800000</v>
      </c>
      <c r="J74" s="50">
        <f t="shared" si="25"/>
        <v>800000</v>
      </c>
      <c r="K74" s="50">
        <f t="shared" si="25"/>
        <v>0</v>
      </c>
      <c r="L74" s="39">
        <f t="shared" si="2"/>
        <v>0</v>
      </c>
      <c r="M74" s="40">
        <f t="shared" si="3"/>
        <v>94.648829431438131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14950000</v>
      </c>
      <c r="G75" s="47">
        <v>14150000</v>
      </c>
      <c r="H75" s="47">
        <v>0</v>
      </c>
      <c r="I75" s="37">
        <f>F75-G75-H75</f>
        <v>800000</v>
      </c>
      <c r="J75" s="37">
        <f>I75-K75</f>
        <v>800000</v>
      </c>
      <c r="K75" s="37"/>
      <c r="L75" s="41">
        <f t="shared" si="2"/>
        <v>0</v>
      </c>
      <c r="M75" s="42">
        <f t="shared" si="3"/>
        <v>94.648829431438131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f>F76-G76-H76</f>
        <v>0</v>
      </c>
      <c r="J76" s="37">
        <f>I76-K76</f>
        <v>0</v>
      </c>
      <c r="K76" s="37"/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f t="shared" ref="I77:K77" si="26">I78</f>
        <v>0</v>
      </c>
      <c r="J77" s="51">
        <f t="shared" si="26"/>
        <v>0</v>
      </c>
      <c r="K77" s="51">
        <f t="shared" si="26"/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f>F78-G78-H78</f>
        <v>0</v>
      </c>
      <c r="J78" s="37">
        <f>I78-K78</f>
        <v>0</v>
      </c>
      <c r="K78" s="37"/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f t="shared" ref="I79:K79" si="27">I80</f>
        <v>0</v>
      </c>
      <c r="J79" s="51">
        <f t="shared" si="27"/>
        <v>0</v>
      </c>
      <c r="K79" s="51">
        <f t="shared" si="27"/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f>F80-G80-H80</f>
        <v>0</v>
      </c>
      <c r="J80" s="37">
        <f>I80-K80</f>
        <v>0</v>
      </c>
      <c r="K80" s="37"/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f t="shared" ref="I81:K81" si="28">SUM(I82:I83)</f>
        <v>0</v>
      </c>
      <c r="J81" s="52">
        <f t="shared" si="28"/>
        <v>0</v>
      </c>
      <c r="K81" s="52">
        <f t="shared" si="28"/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f>F82-G82-H82</f>
        <v>0</v>
      </c>
      <c r="J82" s="37">
        <f>I82-K82</f>
        <v>0</v>
      </c>
      <c r="K82" s="37"/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f>F83-G83-H83</f>
        <v>0</v>
      </c>
      <c r="J83" s="37">
        <f>I83-K83</f>
        <v>0</v>
      </c>
      <c r="K83" s="37"/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f t="shared" ref="I84:K84" si="29">I85</f>
        <v>0</v>
      </c>
      <c r="J84" s="51">
        <f t="shared" si="29"/>
        <v>0</v>
      </c>
      <c r="K84" s="51">
        <f t="shared" si="29"/>
        <v>0</v>
      </c>
      <c r="L84" s="53">
        <f t="shared" si="2"/>
        <v>0</v>
      </c>
      <c r="M84" s="54">
        <f t="shared" si="3"/>
        <v>0</v>
      </c>
      <c r="O84" s="9" t="str">
        <f t="shared" ref="O84:O92" si="30">IF(F84=G84+H84+I84,"","err")</f>
        <v/>
      </c>
      <c r="P84" s="9" t="str">
        <f t="shared" ref="P84:P92" si="31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f>F85-G85-H85</f>
        <v>0</v>
      </c>
      <c r="J85" s="37">
        <f>I85-K85</f>
        <v>0</v>
      </c>
      <c r="K85" s="37"/>
      <c r="L85" s="41">
        <f>IFERROR(G85/E85,0)*100</f>
        <v>0</v>
      </c>
      <c r="M85" s="42">
        <f>IFERROR(G85/F85,0)*100</f>
        <v>0</v>
      </c>
      <c r="O85" s="9" t="str">
        <f t="shared" si="30"/>
        <v/>
      </c>
      <c r="P85" s="9" t="str">
        <f t="shared" si="31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0</v>
      </c>
      <c r="G86" s="51">
        <v>0</v>
      </c>
      <c r="H86" s="51">
        <v>0</v>
      </c>
      <c r="I86" s="51">
        <f t="shared" ref="I86:K86" si="32">SUM(I87:I90)</f>
        <v>0</v>
      </c>
      <c r="J86" s="51">
        <f t="shared" si="32"/>
        <v>0</v>
      </c>
      <c r="K86" s="51">
        <f t="shared" si="32"/>
        <v>0</v>
      </c>
      <c r="L86" s="53">
        <f>IFERROR(G86/E86,0)*100</f>
        <v>0</v>
      </c>
      <c r="M86" s="54">
        <f>IFERROR(G86/F86,0)*100</f>
        <v>0</v>
      </c>
      <c r="O86" s="9" t="str">
        <f t="shared" si="30"/>
        <v/>
      </c>
      <c r="P86" s="9" t="str">
        <f t="shared" si="31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f>F87-G87-H87</f>
        <v>0</v>
      </c>
      <c r="J87" s="37">
        <f>I87-K87</f>
        <v>0</v>
      </c>
      <c r="K87" s="37"/>
      <c r="L87" s="65">
        <f>IFERROR(G87/E87,0)*100</f>
        <v>0</v>
      </c>
      <c r="M87" s="66">
        <f>IFERROR(G87/F87,0)*100</f>
        <v>0</v>
      </c>
      <c r="O87" s="9" t="str">
        <f t="shared" si="30"/>
        <v/>
      </c>
      <c r="P87" s="9" t="str">
        <f t="shared" si="31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f>F88-G88-H88</f>
        <v>0</v>
      </c>
      <c r="J88" s="37">
        <f>I88-K88</f>
        <v>0</v>
      </c>
      <c r="K88" s="37"/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f>F89-G89-H89</f>
        <v>0</v>
      </c>
      <c r="J89" s="37">
        <f>I89-K89</f>
        <v>0</v>
      </c>
      <c r="K89" s="37"/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f>F90-G90-H90</f>
        <v>0</v>
      </c>
      <c r="J90" s="37">
        <f>I90-K90</f>
        <v>0</v>
      </c>
      <c r="K90" s="37"/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f t="shared" ref="I91:K91" si="33">I92</f>
        <v>0</v>
      </c>
      <c r="J91" s="51">
        <f t="shared" si="33"/>
        <v>0</v>
      </c>
      <c r="K91" s="51">
        <f t="shared" si="33"/>
        <v>0</v>
      </c>
      <c r="L91" s="53">
        <f t="shared" si="2"/>
        <v>0</v>
      </c>
      <c r="M91" s="54">
        <f t="shared" si="3"/>
        <v>0</v>
      </c>
      <c r="O91" s="9" t="str">
        <f t="shared" si="30"/>
        <v/>
      </c>
      <c r="P91" s="9" t="str">
        <f t="shared" si="31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f>F92-G92-H92</f>
        <v>0</v>
      </c>
      <c r="J92" s="69">
        <f>I92-K92</f>
        <v>0</v>
      </c>
      <c r="K92" s="69"/>
      <c r="L92" s="70">
        <f t="shared" si="2"/>
        <v>0</v>
      </c>
      <c r="M92" s="71">
        <f t="shared" si="3"/>
        <v>0</v>
      </c>
      <c r="O92" s="9" t="str">
        <f t="shared" si="30"/>
        <v/>
      </c>
      <c r="P92" s="9" t="str">
        <f t="shared" si="31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2023-09-04T08:39:29Z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