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D:\10.세외수입\2023\시청보고\3월\"/>
    </mc:Choice>
  </mc:AlternateContent>
  <xr:revisionPtr revIDLastSave="0" documentId="8_{D22B1608-0C9E-443E-B751-88955A17810F}" xr6:coauthVersionLast="47" xr6:coauthVersionMax="47" xr10:uidLastSave="{00000000-0000-0000-0000-000000000000}"/>
  <bookViews>
    <workbookView xWindow="-120" yWindow="-120" windowWidth="29040" windowHeight="15840" tabRatio="820"/>
  </bookViews>
  <sheets>
    <sheet name="군구세외 일반회계" sheetId="55" r:id="rId1"/>
    <sheet name="군구세외 일반회계_지난년도" sheetId="62" r:id="rId2"/>
    <sheet name="군구세외 특별회계" sheetId="58" r:id="rId3"/>
    <sheet name="군구세외 과목별" sheetId="61" r:id="rId4"/>
    <sheet name="시세외 특별회계(위임)" sheetId="59" r:id="rId5"/>
  </sheets>
  <definedNames>
    <definedName name="_xlnm.Print_Area" localSheetId="3">'군구세외 과목별'!$B$1:$L$6</definedName>
    <definedName name="_xlnm.Print_Area" localSheetId="0">'군구세외 일반회계'!$B$1:$L$71</definedName>
    <definedName name="_xlnm.Print_Area" localSheetId="1">'군구세외 일반회계_지난년도'!$B$1:$L$71</definedName>
    <definedName name="_xlnm.Print_Area" localSheetId="2">'군구세외 특별회계'!$B$1:$L$71</definedName>
    <definedName name="_xlnm.Print_Area" localSheetId="4">'시세외 특별회계(위임)'!$B$1:$L$83</definedName>
    <definedName name="_xlnm.Print_Titles" localSheetId="3">'군구세외 과목별'!$5:$6</definedName>
    <definedName name="_xlnm.Print_Titles" localSheetId="0">'군구세외 일반회계'!$5:$6</definedName>
    <definedName name="_xlnm.Print_Titles" localSheetId="1">'군구세외 일반회계_지난년도'!$5:$6</definedName>
    <definedName name="_xlnm.Print_Titles" localSheetId="2">'군구세외 특별회계'!$5:$6</definedName>
    <definedName name="_xlnm.Print_Titles" localSheetId="4">'시세외 특별회계(위임)'!$5:$6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77" i="62" l="1"/>
  <c r="O77" i="62"/>
  <c r="M77" i="62"/>
  <c r="L77" i="62"/>
  <c r="P76" i="62"/>
  <c r="O76" i="62"/>
  <c r="M76" i="62"/>
  <c r="L76" i="62"/>
  <c r="P75" i="62"/>
  <c r="O75" i="62"/>
  <c r="M75" i="62"/>
  <c r="L75" i="62"/>
  <c r="P74" i="62"/>
  <c r="O74" i="62"/>
  <c r="M74" i="62"/>
  <c r="L74" i="62"/>
  <c r="P73" i="62"/>
  <c r="O73" i="62"/>
  <c r="M73" i="62"/>
  <c r="L73" i="62"/>
  <c r="P72" i="62"/>
  <c r="O72" i="62"/>
  <c r="M72" i="62"/>
  <c r="L72" i="62"/>
  <c r="P71" i="62"/>
  <c r="O71" i="62"/>
  <c r="M71" i="62"/>
  <c r="L71" i="62"/>
  <c r="P70" i="62"/>
  <c r="O70" i="62"/>
  <c r="M70" i="62"/>
  <c r="L70" i="62"/>
  <c r="P69" i="62"/>
  <c r="O69" i="62"/>
  <c r="M69" i="62"/>
  <c r="L69" i="62"/>
  <c r="P68" i="62"/>
  <c r="O68" i="62"/>
  <c r="M68" i="62"/>
  <c r="L68" i="62"/>
  <c r="P67" i="62"/>
  <c r="O67" i="62"/>
  <c r="M67" i="62"/>
  <c r="L67" i="62"/>
  <c r="P66" i="62"/>
  <c r="O66" i="62"/>
  <c r="M66" i="62"/>
  <c r="L66" i="62"/>
  <c r="P65" i="62"/>
  <c r="O65" i="62"/>
  <c r="M65" i="62"/>
  <c r="L65" i="62"/>
  <c r="P64" i="62"/>
  <c r="O64" i="62"/>
  <c r="M64" i="62"/>
  <c r="L64" i="62"/>
  <c r="P63" i="62"/>
  <c r="O63" i="62"/>
  <c r="M63" i="62"/>
  <c r="L63" i="62"/>
  <c r="P62" i="62"/>
  <c r="O62" i="62"/>
  <c r="M62" i="62"/>
  <c r="L62" i="62"/>
  <c r="P61" i="62"/>
  <c r="O61" i="62"/>
  <c r="M61" i="62"/>
  <c r="L61" i="62"/>
  <c r="P60" i="62"/>
  <c r="O60" i="62"/>
  <c r="M60" i="62"/>
  <c r="L60" i="62"/>
  <c r="P59" i="62"/>
  <c r="O59" i="62"/>
  <c r="M59" i="62"/>
  <c r="L59" i="62"/>
  <c r="P58" i="62"/>
  <c r="O58" i="62"/>
  <c r="P57" i="62"/>
  <c r="O57" i="62"/>
  <c r="M57" i="62"/>
  <c r="L57" i="62"/>
  <c r="P56" i="62"/>
  <c r="O56" i="62"/>
  <c r="M56" i="62"/>
  <c r="L56" i="62"/>
  <c r="P55" i="62"/>
  <c r="O55" i="62"/>
  <c r="M55" i="62"/>
  <c r="L55" i="62"/>
  <c r="P54" i="62"/>
  <c r="O54" i="62"/>
  <c r="M54" i="62"/>
  <c r="L54" i="62"/>
  <c r="P53" i="62"/>
  <c r="O53" i="62"/>
  <c r="M53" i="62"/>
  <c r="L53" i="62"/>
  <c r="P52" i="62"/>
  <c r="O52" i="62"/>
  <c r="M52" i="62"/>
  <c r="L52" i="62"/>
  <c r="P51" i="62"/>
  <c r="O51" i="62"/>
  <c r="M51" i="62"/>
  <c r="L51" i="62"/>
  <c r="P50" i="62"/>
  <c r="O50" i="62"/>
  <c r="M50" i="62"/>
  <c r="L50" i="62"/>
  <c r="P49" i="62"/>
  <c r="O49" i="62"/>
  <c r="M49" i="62"/>
  <c r="L49" i="62"/>
  <c r="P48" i="62"/>
  <c r="O48" i="62"/>
  <c r="M48" i="62"/>
  <c r="L48" i="62"/>
  <c r="P47" i="62"/>
  <c r="O47" i="62"/>
  <c r="M47" i="62"/>
  <c r="L47" i="62"/>
  <c r="P46" i="62"/>
  <c r="O46" i="62"/>
  <c r="M46" i="62"/>
  <c r="L46" i="62"/>
  <c r="P45" i="62"/>
  <c r="O45" i="62"/>
  <c r="M45" i="62"/>
  <c r="L45" i="62"/>
  <c r="P44" i="62"/>
  <c r="O44" i="62"/>
  <c r="P43" i="62"/>
  <c r="O43" i="62"/>
  <c r="M43" i="62"/>
  <c r="L43" i="62"/>
  <c r="P42" i="62"/>
  <c r="O42" i="62"/>
  <c r="M42" i="62"/>
  <c r="L42" i="62"/>
  <c r="P41" i="62"/>
  <c r="O41" i="62"/>
  <c r="M41" i="62"/>
  <c r="L41" i="62"/>
  <c r="P40" i="62"/>
  <c r="O40" i="62"/>
  <c r="M40" i="62"/>
  <c r="L40" i="62"/>
  <c r="P39" i="62"/>
  <c r="O39" i="62"/>
  <c r="M39" i="62"/>
  <c r="L39" i="62"/>
  <c r="P38" i="62"/>
  <c r="O38" i="62"/>
  <c r="M38" i="62"/>
  <c r="L38" i="62"/>
  <c r="P37" i="62"/>
  <c r="O37" i="62"/>
  <c r="M37" i="62"/>
  <c r="L37" i="62"/>
  <c r="P36" i="62"/>
  <c r="O36" i="62"/>
  <c r="M36" i="62"/>
  <c r="L36" i="62"/>
  <c r="P35" i="62"/>
  <c r="O35" i="62"/>
  <c r="M35" i="62"/>
  <c r="L35" i="62"/>
  <c r="P34" i="62"/>
  <c r="O34" i="62"/>
  <c r="M34" i="62"/>
  <c r="L34" i="62"/>
  <c r="P33" i="62"/>
  <c r="O33" i="62"/>
  <c r="M33" i="62"/>
  <c r="L33" i="62"/>
  <c r="P32" i="62"/>
  <c r="O32" i="62"/>
  <c r="M32" i="62"/>
  <c r="L32" i="62"/>
  <c r="P31" i="62"/>
  <c r="O31" i="62"/>
  <c r="M31" i="62"/>
  <c r="L31" i="62"/>
  <c r="P30" i="62"/>
  <c r="O30" i="62"/>
  <c r="M30" i="62"/>
  <c r="L30" i="62"/>
  <c r="P29" i="62"/>
  <c r="O29" i="62"/>
  <c r="M29" i="62"/>
  <c r="L29" i="62"/>
  <c r="P28" i="62"/>
  <c r="O28" i="62"/>
  <c r="M28" i="62"/>
  <c r="L28" i="62"/>
  <c r="P27" i="62"/>
  <c r="O27" i="62"/>
  <c r="M27" i="62"/>
  <c r="L27" i="62"/>
  <c r="P26" i="62"/>
  <c r="O26" i="62"/>
  <c r="P25" i="62"/>
  <c r="O25" i="62"/>
  <c r="M25" i="62"/>
  <c r="L25" i="62"/>
  <c r="P24" i="62"/>
  <c r="O24" i="62"/>
  <c r="M24" i="62"/>
  <c r="L24" i="62"/>
  <c r="P23" i="62"/>
  <c r="O23" i="62"/>
  <c r="M23" i="62"/>
  <c r="L23" i="62"/>
  <c r="P22" i="62"/>
  <c r="O22" i="62"/>
  <c r="M22" i="62"/>
  <c r="L22" i="62"/>
  <c r="P21" i="62"/>
  <c r="O21" i="62"/>
  <c r="M21" i="62"/>
  <c r="L21" i="62"/>
  <c r="P20" i="62"/>
  <c r="O20" i="62"/>
  <c r="P19" i="62"/>
  <c r="O19" i="62"/>
  <c r="M19" i="62"/>
  <c r="L19" i="62"/>
  <c r="P18" i="62"/>
  <c r="O18" i="62"/>
  <c r="M18" i="62"/>
  <c r="L18" i="62"/>
  <c r="P17" i="62"/>
  <c r="O17" i="62"/>
  <c r="M17" i="62"/>
  <c r="L17" i="62"/>
  <c r="P16" i="62"/>
  <c r="O16" i="62"/>
  <c r="M16" i="62"/>
  <c r="L16" i="62"/>
  <c r="P15" i="62"/>
  <c r="O15" i="62"/>
  <c r="M15" i="62"/>
  <c r="L15" i="62"/>
  <c r="P14" i="62"/>
  <c r="O14" i="62"/>
  <c r="M14" i="62"/>
  <c r="L14" i="62"/>
  <c r="P13" i="62"/>
  <c r="O13" i="62"/>
  <c r="M13" i="62"/>
  <c r="L13" i="62"/>
  <c r="P12" i="62"/>
  <c r="O12" i="62"/>
  <c r="M12" i="62"/>
  <c r="L12" i="62"/>
  <c r="P11" i="62"/>
  <c r="O11" i="62"/>
  <c r="M11" i="62"/>
  <c r="L11" i="62"/>
  <c r="P10" i="62"/>
  <c r="O10" i="62"/>
  <c r="M10" i="62"/>
  <c r="L10" i="62"/>
  <c r="P9" i="62"/>
  <c r="M9" i="62"/>
  <c r="L9" i="62"/>
  <c r="K9" i="62"/>
  <c r="J9" i="62"/>
  <c r="I9" i="62"/>
  <c r="I8" i="62"/>
  <c r="H9" i="62"/>
  <c r="G9" i="62"/>
  <c r="F9" i="62"/>
  <c r="O9" i="62"/>
  <c r="E9" i="62"/>
  <c r="M8" i="62"/>
  <c r="L8" i="62"/>
  <c r="K8" i="62"/>
  <c r="J8" i="62"/>
  <c r="H8" i="62"/>
  <c r="H7" i="62"/>
  <c r="G8" i="62"/>
  <c r="F8" i="62"/>
  <c r="E8" i="62"/>
  <c r="M7" i="62"/>
  <c r="K7" i="62"/>
  <c r="J7" i="62"/>
  <c r="G7" i="62"/>
  <c r="L7" i="62"/>
  <c r="F7" i="62"/>
  <c r="B2" i="62"/>
  <c r="O33" i="61"/>
  <c r="K11" i="61"/>
  <c r="O22" i="61"/>
  <c r="J30" i="55"/>
  <c r="P30" i="55"/>
  <c r="L67" i="55"/>
  <c r="L74" i="55"/>
  <c r="I54" i="55"/>
  <c r="I51" i="55"/>
  <c r="L36" i="55"/>
  <c r="I25" i="55"/>
  <c r="M18" i="55"/>
  <c r="I17" i="55"/>
  <c r="I14" i="55"/>
  <c r="I13" i="55"/>
  <c r="H9" i="55"/>
  <c r="F9" i="55"/>
  <c r="B4" i="59"/>
  <c r="B4" i="61"/>
  <c r="B4" i="58"/>
  <c r="F11" i="61"/>
  <c r="G11" i="61"/>
  <c r="F12" i="61"/>
  <c r="G12" i="61"/>
  <c r="M12" i="61"/>
  <c r="H12" i="61"/>
  <c r="K12" i="61"/>
  <c r="O23" i="61"/>
  <c r="O35" i="61"/>
  <c r="O36" i="61"/>
  <c r="L3" i="59"/>
  <c r="L3" i="61"/>
  <c r="L3" i="58"/>
  <c r="E12" i="61"/>
  <c r="E9" i="61"/>
  <c r="E11" i="61"/>
  <c r="L11" i="61"/>
  <c r="G10" i="61"/>
  <c r="M10" i="61"/>
  <c r="F10" i="61"/>
  <c r="E10" i="61"/>
  <c r="K9" i="61"/>
  <c r="H9" i="61"/>
  <c r="G9" i="61"/>
  <c r="G8" i="61"/>
  <c r="G7" i="61"/>
  <c r="F8" i="61"/>
  <c r="M11" i="61"/>
  <c r="L12" i="61"/>
  <c r="L10" i="61"/>
  <c r="M92" i="59"/>
  <c r="L92" i="59"/>
  <c r="M87" i="59"/>
  <c r="L87" i="59"/>
  <c r="M85" i="59"/>
  <c r="L85" i="59"/>
  <c r="M83" i="59"/>
  <c r="L83" i="59"/>
  <c r="O83" i="59"/>
  <c r="M82" i="59"/>
  <c r="L82" i="59"/>
  <c r="M80" i="59"/>
  <c r="L80" i="59"/>
  <c r="M78" i="59"/>
  <c r="L78" i="59"/>
  <c r="O78" i="59"/>
  <c r="M75" i="59"/>
  <c r="L75" i="59"/>
  <c r="M61" i="59"/>
  <c r="L61" i="59"/>
  <c r="M59" i="59"/>
  <c r="L59" i="59"/>
  <c r="O58" i="59"/>
  <c r="M57" i="59"/>
  <c r="L57" i="59"/>
  <c r="O57" i="59"/>
  <c r="M56" i="59"/>
  <c r="L56" i="59"/>
  <c r="M55" i="59"/>
  <c r="L55" i="59"/>
  <c r="O55" i="59"/>
  <c r="M54" i="59"/>
  <c r="L54" i="59"/>
  <c r="M53" i="59"/>
  <c r="L53" i="59"/>
  <c r="O53" i="59"/>
  <c r="M51" i="59"/>
  <c r="L51" i="59"/>
  <c r="M50" i="59"/>
  <c r="L50" i="59"/>
  <c r="O50" i="59"/>
  <c r="M49" i="59"/>
  <c r="L49" i="59"/>
  <c r="M47" i="59"/>
  <c r="L47" i="59"/>
  <c r="M45" i="59"/>
  <c r="L45" i="59"/>
  <c r="M43" i="59"/>
  <c r="L43" i="59"/>
  <c r="M42" i="59"/>
  <c r="L42" i="59"/>
  <c r="O42" i="59"/>
  <c r="M39" i="59"/>
  <c r="L39" i="59"/>
  <c r="M38" i="59"/>
  <c r="L38" i="59"/>
  <c r="M37" i="59"/>
  <c r="L37" i="59"/>
  <c r="M35" i="59"/>
  <c r="L35" i="59"/>
  <c r="O35" i="59"/>
  <c r="M33" i="59"/>
  <c r="L33" i="59"/>
  <c r="M32" i="59"/>
  <c r="L32" i="59"/>
  <c r="M31" i="59"/>
  <c r="L31" i="59"/>
  <c r="M30" i="59"/>
  <c r="L30" i="59"/>
  <c r="O30" i="59"/>
  <c r="M29" i="59"/>
  <c r="L29" i="59"/>
  <c r="M27" i="59"/>
  <c r="L27" i="59"/>
  <c r="O27" i="59"/>
  <c r="O26" i="59"/>
  <c r="M25" i="59"/>
  <c r="L25" i="59"/>
  <c r="O25" i="59"/>
  <c r="M24" i="59"/>
  <c r="L24" i="59"/>
  <c r="M23" i="59"/>
  <c r="L23" i="59"/>
  <c r="O23" i="59"/>
  <c r="M21" i="59"/>
  <c r="L21" i="59"/>
  <c r="M19" i="59"/>
  <c r="L19" i="59"/>
  <c r="M18" i="59"/>
  <c r="L18" i="59"/>
  <c r="M17" i="59"/>
  <c r="L17" i="59"/>
  <c r="M16" i="59"/>
  <c r="L16" i="59"/>
  <c r="M15" i="59"/>
  <c r="L15" i="59"/>
  <c r="O15" i="59"/>
  <c r="M14" i="59"/>
  <c r="L14" i="59"/>
  <c r="M13" i="59"/>
  <c r="L13" i="59"/>
  <c r="O13" i="59"/>
  <c r="M11" i="59"/>
  <c r="L11" i="59"/>
  <c r="O11" i="59"/>
  <c r="M10" i="59"/>
  <c r="L10" i="59"/>
  <c r="K9" i="59"/>
  <c r="H9" i="59"/>
  <c r="G9" i="59"/>
  <c r="F9" i="59"/>
  <c r="E9" i="59"/>
  <c r="L12" i="59"/>
  <c r="L34" i="59"/>
  <c r="O60" i="59"/>
  <c r="F8" i="59"/>
  <c r="M8" i="59"/>
  <c r="P11" i="59"/>
  <c r="M41" i="59"/>
  <c r="L28" i="59"/>
  <c r="O81" i="59"/>
  <c r="P23" i="59"/>
  <c r="M36" i="59"/>
  <c r="L52" i="59"/>
  <c r="P53" i="59"/>
  <c r="L77" i="59"/>
  <c r="M79" i="59"/>
  <c r="L84" i="59"/>
  <c r="M86" i="59"/>
  <c r="M91" i="59"/>
  <c r="M12" i="59"/>
  <c r="P83" i="59"/>
  <c r="K8" i="59"/>
  <c r="K7" i="59"/>
  <c r="O20" i="59"/>
  <c r="O34" i="59"/>
  <c r="M46" i="59"/>
  <c r="P57" i="59"/>
  <c r="M9" i="59"/>
  <c r="O22" i="59"/>
  <c r="M48" i="59"/>
  <c r="P55" i="59"/>
  <c r="M60" i="59"/>
  <c r="L74" i="59"/>
  <c r="L79" i="59"/>
  <c r="H8" i="59"/>
  <c r="L22" i="59"/>
  <c r="M22" i="59"/>
  <c r="P27" i="59"/>
  <c r="P35" i="59"/>
  <c r="L36" i="59"/>
  <c r="O52" i="59"/>
  <c r="O77" i="59"/>
  <c r="M34" i="59"/>
  <c r="M52" i="59"/>
  <c r="M84" i="59"/>
  <c r="E8" i="59"/>
  <c r="P25" i="59"/>
  <c r="P26" i="59"/>
  <c r="M28" i="59"/>
  <c r="L41" i="59"/>
  <c r="O46" i="59"/>
  <c r="O48" i="59"/>
  <c r="M74" i="59"/>
  <c r="M77" i="59"/>
  <c r="M81" i="59"/>
  <c r="O32" i="59"/>
  <c r="O37" i="59"/>
  <c r="O39" i="59"/>
  <c r="O80" i="59"/>
  <c r="O85" i="59"/>
  <c r="O17" i="59"/>
  <c r="O19" i="59"/>
  <c r="O45" i="59"/>
  <c r="G8" i="59"/>
  <c r="L9" i="59"/>
  <c r="O10" i="59"/>
  <c r="P13" i="59"/>
  <c r="P15" i="59"/>
  <c r="P17" i="59"/>
  <c r="P19" i="59"/>
  <c r="P20" i="59"/>
  <c r="O24" i="59"/>
  <c r="P30" i="59"/>
  <c r="P32" i="59"/>
  <c r="O36" i="59"/>
  <c r="P37" i="59"/>
  <c r="P39" i="59"/>
  <c r="O41" i="59"/>
  <c r="P42" i="59"/>
  <c r="P44" i="59"/>
  <c r="P45" i="59"/>
  <c r="L46" i="59"/>
  <c r="O47" i="59"/>
  <c r="P50" i="59"/>
  <c r="O54" i="59"/>
  <c r="O56" i="59"/>
  <c r="O59" i="59"/>
  <c r="L81" i="59"/>
  <c r="O82" i="59"/>
  <c r="O84" i="59"/>
  <c r="L86" i="59"/>
  <c r="O87" i="59"/>
  <c r="I9" i="59"/>
  <c r="J9" i="59"/>
  <c r="O14" i="59"/>
  <c r="O16" i="59"/>
  <c r="O18" i="59"/>
  <c r="O21" i="59"/>
  <c r="O29" i="59"/>
  <c r="O31" i="59"/>
  <c r="O33" i="59"/>
  <c r="O38" i="59"/>
  <c r="O43" i="59"/>
  <c r="O44" i="59"/>
  <c r="P46" i="59"/>
  <c r="L48" i="59"/>
  <c r="O49" i="59"/>
  <c r="O51" i="59"/>
  <c r="P54" i="59"/>
  <c r="P56" i="59"/>
  <c r="P58" i="59"/>
  <c r="P59" i="59"/>
  <c r="L60" i="59"/>
  <c r="O61" i="59"/>
  <c r="O75" i="59"/>
  <c r="P81" i="59"/>
  <c r="L91" i="59"/>
  <c r="O92" i="59"/>
  <c r="P14" i="59"/>
  <c r="P16" i="59"/>
  <c r="P18" i="59"/>
  <c r="P21" i="59"/>
  <c r="P31" i="59"/>
  <c r="P33" i="59"/>
  <c r="P38" i="59"/>
  <c r="P43" i="59"/>
  <c r="P49" i="59"/>
  <c r="P51" i="59"/>
  <c r="P78" i="59"/>
  <c r="P60" i="59"/>
  <c r="E7" i="59"/>
  <c r="H7" i="59"/>
  <c r="P77" i="59"/>
  <c r="P22" i="59"/>
  <c r="M40" i="59"/>
  <c r="P91" i="59"/>
  <c r="L40" i="59"/>
  <c r="P34" i="59"/>
  <c r="P86" i="59"/>
  <c r="P24" i="59"/>
  <c r="P87" i="59"/>
  <c r="P61" i="59"/>
  <c r="P52" i="59"/>
  <c r="O86" i="59"/>
  <c r="O12" i="59"/>
  <c r="P48" i="59"/>
  <c r="P36" i="59"/>
  <c r="P82" i="59"/>
  <c r="P80" i="59"/>
  <c r="P92" i="59"/>
  <c r="P85" i="59"/>
  <c r="P10" i="59"/>
  <c r="P74" i="59"/>
  <c r="P28" i="59"/>
  <c r="L73" i="59"/>
  <c r="M73" i="59"/>
  <c r="I8" i="59"/>
  <c r="I7" i="59"/>
  <c r="P9" i="59"/>
  <c r="P84" i="59"/>
  <c r="P79" i="59"/>
  <c r="P41" i="59"/>
  <c r="L8" i="59"/>
  <c r="G7" i="59"/>
  <c r="L7" i="59"/>
  <c r="O74" i="59"/>
  <c r="P29" i="59"/>
  <c r="P75" i="59"/>
  <c r="O28" i="59"/>
  <c r="O91" i="59"/>
  <c r="O79" i="59"/>
  <c r="P47" i="59"/>
  <c r="O9" i="59"/>
  <c r="P73" i="59"/>
  <c r="J8" i="59"/>
  <c r="P8" i="59"/>
  <c r="P12" i="59"/>
  <c r="O40" i="59"/>
  <c r="O73" i="59"/>
  <c r="P40" i="59"/>
  <c r="M77" i="58"/>
  <c r="L77" i="58"/>
  <c r="M76" i="58"/>
  <c r="M75" i="58"/>
  <c r="L75" i="58"/>
  <c r="M74" i="58"/>
  <c r="M73" i="58"/>
  <c r="L73" i="58"/>
  <c r="M72" i="58"/>
  <c r="L72" i="58"/>
  <c r="M71" i="58"/>
  <c r="L71" i="58"/>
  <c r="P71" i="58"/>
  <c r="O71" i="58"/>
  <c r="M70" i="58"/>
  <c r="L70" i="58"/>
  <c r="M69" i="58"/>
  <c r="O69" i="58"/>
  <c r="M68" i="58"/>
  <c r="L68" i="58"/>
  <c r="L67" i="58"/>
  <c r="M67" i="58"/>
  <c r="M66" i="58"/>
  <c r="L66" i="58"/>
  <c r="O66" i="58"/>
  <c r="M65" i="58"/>
  <c r="P65" i="58"/>
  <c r="L65" i="58"/>
  <c r="O65" i="58"/>
  <c r="M64" i="58"/>
  <c r="L64" i="58"/>
  <c r="M63" i="58"/>
  <c r="M61" i="58"/>
  <c r="L61" i="58"/>
  <c r="M60" i="58"/>
  <c r="O60" i="58"/>
  <c r="M59" i="58"/>
  <c r="L59" i="58"/>
  <c r="O58" i="58"/>
  <c r="M57" i="58"/>
  <c r="L57" i="58"/>
  <c r="P57" i="58"/>
  <c r="O57" i="58"/>
  <c r="M56" i="58"/>
  <c r="L56" i="58"/>
  <c r="M55" i="58"/>
  <c r="L55" i="58"/>
  <c r="P55" i="58"/>
  <c r="O55" i="58"/>
  <c r="M54" i="58"/>
  <c r="L54" i="58"/>
  <c r="M53" i="58"/>
  <c r="L53" i="58"/>
  <c r="O53" i="58"/>
  <c r="M52" i="58"/>
  <c r="L52" i="58"/>
  <c r="O52" i="58"/>
  <c r="M51" i="58"/>
  <c r="L51" i="58"/>
  <c r="M50" i="58"/>
  <c r="L50" i="58"/>
  <c r="M49" i="58"/>
  <c r="L49" i="58"/>
  <c r="M48" i="58"/>
  <c r="M47" i="58"/>
  <c r="L47" i="58"/>
  <c r="P47" i="58"/>
  <c r="P46" i="58"/>
  <c r="M46" i="58"/>
  <c r="O46" i="58"/>
  <c r="M45" i="58"/>
  <c r="L45" i="58"/>
  <c r="M43" i="58"/>
  <c r="L43" i="58"/>
  <c r="M42" i="58"/>
  <c r="L42" i="58"/>
  <c r="L41" i="58"/>
  <c r="M41" i="58"/>
  <c r="M40" i="58"/>
  <c r="M39" i="58"/>
  <c r="L39" i="58"/>
  <c r="M38" i="58"/>
  <c r="L38" i="58"/>
  <c r="M37" i="58"/>
  <c r="L37" i="58"/>
  <c r="L36" i="58"/>
  <c r="M36" i="58"/>
  <c r="M35" i="58"/>
  <c r="L35" i="58"/>
  <c r="O35" i="58"/>
  <c r="M34" i="58"/>
  <c r="P34" i="58"/>
  <c r="L34" i="58"/>
  <c r="O34" i="58"/>
  <c r="M33" i="58"/>
  <c r="L33" i="58"/>
  <c r="M32" i="58"/>
  <c r="L32" i="58"/>
  <c r="M31" i="58"/>
  <c r="L31" i="58"/>
  <c r="M30" i="58"/>
  <c r="L30" i="58"/>
  <c r="M29" i="58"/>
  <c r="L29" i="58"/>
  <c r="L28" i="58"/>
  <c r="M28" i="58"/>
  <c r="M27" i="58"/>
  <c r="L27" i="58"/>
  <c r="P27" i="58"/>
  <c r="O27" i="58"/>
  <c r="P26" i="58"/>
  <c r="O26" i="58"/>
  <c r="M25" i="58"/>
  <c r="L25" i="58"/>
  <c r="P25" i="58"/>
  <c r="O25" i="58"/>
  <c r="M24" i="58"/>
  <c r="L24" i="58"/>
  <c r="M23" i="58"/>
  <c r="L23" i="58"/>
  <c r="O23" i="58"/>
  <c r="M22" i="58"/>
  <c r="L22" i="58"/>
  <c r="O22" i="58"/>
  <c r="M21" i="58"/>
  <c r="L21" i="58"/>
  <c r="O20" i="58"/>
  <c r="M19" i="58"/>
  <c r="L19" i="58"/>
  <c r="M18" i="58"/>
  <c r="L18" i="58"/>
  <c r="M17" i="58"/>
  <c r="L17" i="58"/>
  <c r="M16" i="58"/>
  <c r="L16" i="58"/>
  <c r="M15" i="58"/>
  <c r="L15" i="58"/>
  <c r="M14" i="58"/>
  <c r="L14" i="58"/>
  <c r="M13" i="58"/>
  <c r="L13" i="58"/>
  <c r="L12" i="58"/>
  <c r="M12" i="58"/>
  <c r="M11" i="58"/>
  <c r="L11" i="58"/>
  <c r="P11" i="58"/>
  <c r="O11" i="58"/>
  <c r="M10" i="58"/>
  <c r="L10" i="58"/>
  <c r="K9" i="58"/>
  <c r="K8" i="58"/>
  <c r="K7" i="58"/>
  <c r="H9" i="58"/>
  <c r="H8" i="58"/>
  <c r="H7" i="58"/>
  <c r="G9" i="58"/>
  <c r="F9" i="58"/>
  <c r="F8" i="58"/>
  <c r="E9" i="58"/>
  <c r="E8" i="58"/>
  <c r="E7" i="58"/>
  <c r="B2" i="55"/>
  <c r="M75" i="55"/>
  <c r="L75" i="55"/>
  <c r="I75" i="55"/>
  <c r="O75" i="55"/>
  <c r="I77" i="55"/>
  <c r="J77" i="55"/>
  <c r="I73" i="55"/>
  <c r="J73" i="55"/>
  <c r="I71" i="55"/>
  <c r="I69" i="55"/>
  <c r="I70" i="55"/>
  <c r="O70" i="55"/>
  <c r="I68" i="55"/>
  <c r="I67" i="55"/>
  <c r="I66" i="55"/>
  <c r="I65" i="55"/>
  <c r="I64" i="55"/>
  <c r="O64" i="55"/>
  <c r="I61" i="55"/>
  <c r="J61" i="55"/>
  <c r="I59" i="55"/>
  <c r="I58" i="55"/>
  <c r="O58" i="55"/>
  <c r="I57" i="55"/>
  <c r="J57" i="55"/>
  <c r="P57" i="55"/>
  <c r="I56" i="55"/>
  <c r="O56" i="55"/>
  <c r="I55" i="55"/>
  <c r="I53" i="55"/>
  <c r="J53" i="55"/>
  <c r="P53" i="55"/>
  <c r="I50" i="55"/>
  <c r="O50" i="55"/>
  <c r="I49" i="55"/>
  <c r="O49" i="55"/>
  <c r="I47" i="55"/>
  <c r="O47" i="55"/>
  <c r="I45" i="55"/>
  <c r="O45" i="55"/>
  <c r="I44" i="55"/>
  <c r="O44" i="55"/>
  <c r="I42" i="55"/>
  <c r="O42" i="55"/>
  <c r="I39" i="55"/>
  <c r="O39" i="55"/>
  <c r="I38" i="55"/>
  <c r="I37" i="55"/>
  <c r="I35" i="55"/>
  <c r="O35" i="55"/>
  <c r="I32" i="55"/>
  <c r="O32" i="55"/>
  <c r="I31" i="55"/>
  <c r="I30" i="55"/>
  <c r="O30" i="55"/>
  <c r="I27" i="55"/>
  <c r="I26" i="55"/>
  <c r="J26" i="55"/>
  <c r="I24" i="55"/>
  <c r="O24" i="55"/>
  <c r="I23" i="55"/>
  <c r="J23" i="55"/>
  <c r="I20" i="55"/>
  <c r="J20" i="55"/>
  <c r="I19" i="55"/>
  <c r="I18" i="55"/>
  <c r="I16" i="55"/>
  <c r="O16" i="55"/>
  <c r="I15" i="55"/>
  <c r="I11" i="55"/>
  <c r="I76" i="55"/>
  <c r="O76" i="55"/>
  <c r="L34" i="55"/>
  <c r="G9" i="55"/>
  <c r="M9" i="55"/>
  <c r="K9" i="55"/>
  <c r="M77" i="55"/>
  <c r="L77" i="55"/>
  <c r="M73" i="55"/>
  <c r="L73" i="55"/>
  <c r="M68" i="55"/>
  <c r="L68" i="55"/>
  <c r="M66" i="55"/>
  <c r="L66" i="55"/>
  <c r="M64" i="55"/>
  <c r="L64" i="55"/>
  <c r="M61" i="55"/>
  <c r="L61" i="55"/>
  <c r="M50" i="55"/>
  <c r="L50" i="55"/>
  <c r="M35" i="55"/>
  <c r="L35" i="55"/>
  <c r="M71" i="55"/>
  <c r="L71" i="55"/>
  <c r="M70" i="55"/>
  <c r="L70" i="55"/>
  <c r="M59" i="55"/>
  <c r="L59" i="55"/>
  <c r="M57" i="55"/>
  <c r="L57" i="55"/>
  <c r="M56" i="55"/>
  <c r="L56" i="55"/>
  <c r="M55" i="55"/>
  <c r="L55" i="55"/>
  <c r="M54" i="55"/>
  <c r="L54" i="55"/>
  <c r="M53" i="55"/>
  <c r="L53" i="55"/>
  <c r="L51" i="55"/>
  <c r="M49" i="55"/>
  <c r="L49" i="55"/>
  <c r="M45" i="55"/>
  <c r="L45" i="55"/>
  <c r="M43" i="55"/>
  <c r="L43" i="55"/>
  <c r="M42" i="55"/>
  <c r="L42" i="55"/>
  <c r="M39" i="55"/>
  <c r="L39" i="55"/>
  <c r="M38" i="55"/>
  <c r="L38" i="55"/>
  <c r="M37" i="55"/>
  <c r="L37" i="55"/>
  <c r="L33" i="55"/>
  <c r="M32" i="55"/>
  <c r="L32" i="55"/>
  <c r="M31" i="55"/>
  <c r="L31" i="55"/>
  <c r="M30" i="55"/>
  <c r="L30" i="55"/>
  <c r="M29" i="55"/>
  <c r="L29" i="55"/>
  <c r="M27" i="55"/>
  <c r="L27" i="55"/>
  <c r="M24" i="55"/>
  <c r="L24" i="55"/>
  <c r="M23" i="55"/>
  <c r="L23" i="55"/>
  <c r="M21" i="55"/>
  <c r="L21" i="55"/>
  <c r="M19" i="55"/>
  <c r="L19" i="55"/>
  <c r="M17" i="55"/>
  <c r="L17" i="55"/>
  <c r="M16" i="55"/>
  <c r="L16" i="55"/>
  <c r="M15" i="55"/>
  <c r="L15" i="55"/>
  <c r="M14" i="55"/>
  <c r="M13" i="55"/>
  <c r="L13" i="55"/>
  <c r="M11" i="55"/>
  <c r="L11" i="55"/>
  <c r="L10" i="55"/>
  <c r="E9" i="55"/>
  <c r="E8" i="55"/>
  <c r="E7" i="55"/>
  <c r="I34" i="55"/>
  <c r="O41" i="58"/>
  <c r="P32" i="58"/>
  <c r="O12" i="58"/>
  <c r="O13" i="58"/>
  <c r="O15" i="58"/>
  <c r="O17" i="58"/>
  <c r="O19" i="58"/>
  <c r="P23" i="58"/>
  <c r="O30" i="58"/>
  <c r="O32" i="58"/>
  <c r="P35" i="58"/>
  <c r="O37" i="58"/>
  <c r="O39" i="58"/>
  <c r="O42" i="58"/>
  <c r="O45" i="58"/>
  <c r="O48" i="58"/>
  <c r="O50" i="58"/>
  <c r="P53" i="58"/>
  <c r="O63" i="58"/>
  <c r="P66" i="58"/>
  <c r="O68" i="58"/>
  <c r="O73" i="58"/>
  <c r="O10" i="58"/>
  <c r="P15" i="58"/>
  <c r="P17" i="58"/>
  <c r="P19" i="58"/>
  <c r="P20" i="58"/>
  <c r="O24" i="58"/>
  <c r="P30" i="58"/>
  <c r="P39" i="58"/>
  <c r="L40" i="58"/>
  <c r="P44" i="58"/>
  <c r="P45" i="58"/>
  <c r="L46" i="58"/>
  <c r="O47" i="58"/>
  <c r="P50" i="58"/>
  <c r="O54" i="58"/>
  <c r="O56" i="58"/>
  <c r="O59" i="58"/>
  <c r="L69" i="58"/>
  <c r="O70" i="58"/>
  <c r="P72" i="58"/>
  <c r="L74" i="58"/>
  <c r="O75" i="58"/>
  <c r="I9" i="58"/>
  <c r="I8" i="58"/>
  <c r="J9" i="58"/>
  <c r="P9" i="58"/>
  <c r="O14" i="58"/>
  <c r="O16" i="58"/>
  <c r="O18" i="58"/>
  <c r="O21" i="58"/>
  <c r="P22" i="58"/>
  <c r="O29" i="58"/>
  <c r="O31" i="58"/>
  <c r="O33" i="58"/>
  <c r="O38" i="58"/>
  <c r="O43" i="58"/>
  <c r="O44" i="58"/>
  <c r="L48" i="58"/>
  <c r="O49" i="58"/>
  <c r="O51" i="58"/>
  <c r="P54" i="58"/>
  <c r="P56" i="58"/>
  <c r="P58" i="58"/>
  <c r="P59" i="58"/>
  <c r="L60" i="58"/>
  <c r="O61" i="58"/>
  <c r="L63" i="58"/>
  <c r="O64" i="58"/>
  <c r="P69" i="58"/>
  <c r="P74" i="58"/>
  <c r="L76" i="58"/>
  <c r="O77" i="58"/>
  <c r="P14" i="58"/>
  <c r="P16" i="58"/>
  <c r="P18" i="58"/>
  <c r="P21" i="58"/>
  <c r="O28" i="58"/>
  <c r="P31" i="58"/>
  <c r="P33" i="58"/>
  <c r="P38" i="58"/>
  <c r="P43" i="58"/>
  <c r="P48" i="58"/>
  <c r="P51" i="58"/>
  <c r="P60" i="58"/>
  <c r="P76" i="58"/>
  <c r="I63" i="55"/>
  <c r="J64" i="55"/>
  <c r="J63" i="55"/>
  <c r="J70" i="55"/>
  <c r="P70" i="55"/>
  <c r="J16" i="55"/>
  <c r="P16" i="55"/>
  <c r="J32" i="55"/>
  <c r="P32" i="55"/>
  <c r="P23" i="55"/>
  <c r="J58" i="55"/>
  <c r="P58" i="55"/>
  <c r="J27" i="55"/>
  <c r="P27" i="55"/>
  <c r="O77" i="55"/>
  <c r="O59" i="55"/>
  <c r="O55" i="55"/>
  <c r="O53" i="55"/>
  <c r="O31" i="55"/>
  <c r="O27" i="55"/>
  <c r="O23" i="55"/>
  <c r="O19" i="55"/>
  <c r="O15" i="55"/>
  <c r="O11" i="55"/>
  <c r="J31" i="55"/>
  <c r="P31" i="55"/>
  <c r="J50" i="55"/>
  <c r="P50" i="55"/>
  <c r="J55" i="55"/>
  <c r="P55" i="55"/>
  <c r="J59" i="55"/>
  <c r="P59" i="55"/>
  <c r="J15" i="55"/>
  <c r="P15" i="55"/>
  <c r="J19" i="55"/>
  <c r="P19" i="55"/>
  <c r="J66" i="55"/>
  <c r="J65" i="55"/>
  <c r="P70" i="58"/>
  <c r="P68" i="58"/>
  <c r="P42" i="58"/>
  <c r="P75" i="58"/>
  <c r="P29" i="58"/>
  <c r="P63" i="58"/>
  <c r="P64" i="58"/>
  <c r="O74" i="58"/>
  <c r="P52" i="58"/>
  <c r="P24" i="58"/>
  <c r="P61" i="58"/>
  <c r="P28" i="58"/>
  <c r="L62" i="58"/>
  <c r="M62" i="58"/>
  <c r="P41" i="58"/>
  <c r="P36" i="58"/>
  <c r="J8" i="58"/>
  <c r="J7" i="58"/>
  <c r="P10" i="58"/>
  <c r="P77" i="58"/>
  <c r="P73" i="58"/>
  <c r="P37" i="58"/>
  <c r="P67" i="58"/>
  <c r="P62" i="58"/>
  <c r="P12" i="58"/>
  <c r="O72" i="58"/>
  <c r="O76" i="58"/>
  <c r="O67" i="58"/>
  <c r="P49" i="58"/>
  <c r="O36" i="58"/>
  <c r="P13" i="58"/>
  <c r="O40" i="58"/>
  <c r="O62" i="58"/>
  <c r="P40" i="58"/>
  <c r="B2" i="58"/>
  <c r="B2" i="61"/>
  <c r="B2" i="59"/>
  <c r="J7" i="59"/>
  <c r="P7" i="59"/>
  <c r="O8" i="59"/>
  <c r="F7" i="59"/>
  <c r="M9" i="58"/>
  <c r="F7" i="58"/>
  <c r="I7" i="58"/>
  <c r="P7" i="58"/>
  <c r="P8" i="58"/>
  <c r="L9" i="58"/>
  <c r="G8" i="58"/>
  <c r="O9" i="58"/>
  <c r="M8" i="61"/>
  <c r="L9" i="61"/>
  <c r="E8" i="61"/>
  <c r="L8" i="61"/>
  <c r="E7" i="61"/>
  <c r="L7" i="61"/>
  <c r="F7" i="61"/>
  <c r="M7" i="61"/>
  <c r="O21" i="61"/>
  <c r="P21" i="61"/>
  <c r="O24" i="61"/>
  <c r="P24" i="61"/>
  <c r="O27" i="61"/>
  <c r="P27" i="61"/>
  <c r="O31" i="61"/>
  <c r="O20" i="61"/>
  <c r="P20" i="61"/>
  <c r="O34" i="61"/>
  <c r="O14" i="61"/>
  <c r="O26" i="61"/>
  <c r="O16" i="61"/>
  <c r="O25" i="61"/>
  <c r="P23" i="61"/>
  <c r="P33" i="61"/>
  <c r="P36" i="61"/>
  <c r="O15" i="61"/>
  <c r="I12" i="61"/>
  <c r="P15" i="61"/>
  <c r="O18" i="61"/>
  <c r="P18" i="61"/>
  <c r="K10" i="61"/>
  <c r="K8" i="61"/>
  <c r="K7" i="61"/>
  <c r="O30" i="61"/>
  <c r="P30" i="61"/>
  <c r="P16" i="61"/>
  <c r="H11" i="61"/>
  <c r="P17" i="61"/>
  <c r="O17" i="61"/>
  <c r="F9" i="61"/>
  <c r="P64" i="55"/>
  <c r="K8" i="55"/>
  <c r="J42" i="55"/>
  <c r="P66" i="55"/>
  <c r="J45" i="55"/>
  <c r="P45" i="55"/>
  <c r="J24" i="55"/>
  <c r="J44" i="55"/>
  <c r="P44" i="55"/>
  <c r="O61" i="55"/>
  <c r="P24" i="55"/>
  <c r="I60" i="55"/>
  <c r="O60" i="55"/>
  <c r="O69" i="55"/>
  <c r="O57" i="55"/>
  <c r="O20" i="55"/>
  <c r="P20" i="55"/>
  <c r="J71" i="55"/>
  <c r="O71" i="55"/>
  <c r="J68" i="55"/>
  <c r="O73" i="55"/>
  <c r="J39" i="55"/>
  <c r="P39" i="55"/>
  <c r="O68" i="55"/>
  <c r="I72" i="55"/>
  <c r="O72" i="55"/>
  <c r="I36" i="55"/>
  <c r="L52" i="55"/>
  <c r="M52" i="55"/>
  <c r="J25" i="55"/>
  <c r="I22" i="55"/>
  <c r="O22" i="55"/>
  <c r="L72" i="55"/>
  <c r="M72" i="55"/>
  <c r="M67" i="55"/>
  <c r="O67" i="55"/>
  <c r="J13" i="55"/>
  <c r="P13" i="55"/>
  <c r="J17" i="55"/>
  <c r="P17" i="55"/>
  <c r="M48" i="55"/>
  <c r="L48" i="55"/>
  <c r="O63" i="55"/>
  <c r="J72" i="55"/>
  <c r="P73" i="55"/>
  <c r="O13" i="55"/>
  <c r="O17" i="55"/>
  <c r="O34" i="55"/>
  <c r="M34" i="55"/>
  <c r="M63" i="55"/>
  <c r="L63" i="55"/>
  <c r="J76" i="55"/>
  <c r="P76" i="55"/>
  <c r="P77" i="55"/>
  <c r="J54" i="55"/>
  <c r="P54" i="55"/>
  <c r="I52" i="55"/>
  <c r="J14" i="55"/>
  <c r="P14" i="55"/>
  <c r="L69" i="55"/>
  <c r="M69" i="55"/>
  <c r="M74" i="55"/>
  <c r="J60" i="55"/>
  <c r="P60" i="55"/>
  <c r="P61" i="55"/>
  <c r="F8" i="55"/>
  <c r="L22" i="55"/>
  <c r="M22" i="55"/>
  <c r="J51" i="55"/>
  <c r="P51" i="55"/>
  <c r="O36" i="55"/>
  <c r="M41" i="55"/>
  <c r="L41" i="55"/>
  <c r="M65" i="55"/>
  <c r="L65" i="55"/>
  <c r="O65" i="55"/>
  <c r="P65" i="55"/>
  <c r="M76" i="55"/>
  <c r="L76" i="55"/>
  <c r="M28" i="55"/>
  <c r="L28" i="55"/>
  <c r="O52" i="55"/>
  <c r="M60" i="55"/>
  <c r="L60" i="55"/>
  <c r="P42" i="55"/>
  <c r="O25" i="55"/>
  <c r="O51" i="55"/>
  <c r="L9" i="55"/>
  <c r="I74" i="55"/>
  <c r="O74" i="55"/>
  <c r="L25" i="55"/>
  <c r="I43" i="55"/>
  <c r="I41" i="55"/>
  <c r="I29" i="55"/>
  <c r="P63" i="55"/>
  <c r="J11" i="55"/>
  <c r="P11" i="55"/>
  <c r="M10" i="55"/>
  <c r="M25" i="55"/>
  <c r="M33" i="55"/>
  <c r="I33" i="55"/>
  <c r="O54" i="55"/>
  <c r="I48" i="55"/>
  <c r="L18" i="55"/>
  <c r="L47" i="55"/>
  <c r="H8" i="55"/>
  <c r="H7" i="55"/>
  <c r="J47" i="55"/>
  <c r="J46" i="55"/>
  <c r="J56" i="55"/>
  <c r="P56" i="55"/>
  <c r="J38" i="55"/>
  <c r="P38" i="55"/>
  <c r="M47" i="55"/>
  <c r="J35" i="55"/>
  <c r="J34" i="55"/>
  <c r="P34" i="55"/>
  <c r="O66" i="55"/>
  <c r="J75" i="55"/>
  <c r="J74" i="55"/>
  <c r="O18" i="55"/>
  <c r="O26" i="55"/>
  <c r="J37" i="55"/>
  <c r="O37" i="55"/>
  <c r="L14" i="55"/>
  <c r="M51" i="55"/>
  <c r="I10" i="55"/>
  <c r="O38" i="55"/>
  <c r="J49" i="55"/>
  <c r="P49" i="55"/>
  <c r="P26" i="55"/>
  <c r="J18" i="55"/>
  <c r="P18" i="55"/>
  <c r="I46" i="55"/>
  <c r="M36" i="55"/>
  <c r="I21" i="55"/>
  <c r="O14" i="55"/>
  <c r="M7" i="59"/>
  <c r="O7" i="59"/>
  <c r="O3" i="59"/>
  <c r="L8" i="58"/>
  <c r="G7" i="58"/>
  <c r="M8" i="58"/>
  <c r="O7" i="58"/>
  <c r="O3" i="58"/>
  <c r="O8" i="58"/>
  <c r="P22" i="61"/>
  <c r="P31" i="61"/>
  <c r="O32" i="61"/>
  <c r="P19" i="61"/>
  <c r="O19" i="61"/>
  <c r="I9" i="61"/>
  <c r="H10" i="61"/>
  <c r="H8" i="61"/>
  <c r="O12" i="61"/>
  <c r="I11" i="61"/>
  <c r="O11" i="61"/>
  <c r="J12" i="61"/>
  <c r="P12" i="61"/>
  <c r="M9" i="61"/>
  <c r="P25" i="61"/>
  <c r="P32" i="61"/>
  <c r="P35" i="61"/>
  <c r="P34" i="61"/>
  <c r="P26" i="61"/>
  <c r="O29" i="61"/>
  <c r="P29" i="61"/>
  <c r="J22" i="55"/>
  <c r="K7" i="55"/>
  <c r="P46" i="55"/>
  <c r="J67" i="55"/>
  <c r="P67" i="55"/>
  <c r="P68" i="55"/>
  <c r="P72" i="55"/>
  <c r="J69" i="55"/>
  <c r="P69" i="55"/>
  <c r="P71" i="55"/>
  <c r="I40" i="55"/>
  <c r="O41" i="55"/>
  <c r="L40" i="55"/>
  <c r="M40" i="55"/>
  <c r="O40" i="55"/>
  <c r="J36" i="55"/>
  <c r="P36" i="55"/>
  <c r="P37" i="55"/>
  <c r="J43" i="55"/>
  <c r="J41" i="55"/>
  <c r="P41" i="55"/>
  <c r="P35" i="55"/>
  <c r="L62" i="55"/>
  <c r="M62" i="55"/>
  <c r="O48" i="55"/>
  <c r="P22" i="55"/>
  <c r="P74" i="55"/>
  <c r="O43" i="55"/>
  <c r="J21" i="55"/>
  <c r="P21" i="55"/>
  <c r="G8" i="55"/>
  <c r="L12" i="55"/>
  <c r="M12" i="55"/>
  <c r="I62" i="55"/>
  <c r="O62" i="55"/>
  <c r="P25" i="55"/>
  <c r="J48" i="55"/>
  <c r="P48" i="55"/>
  <c r="O21" i="55"/>
  <c r="I12" i="55"/>
  <c r="M46" i="55"/>
  <c r="L46" i="55"/>
  <c r="J33" i="55"/>
  <c r="P33" i="55"/>
  <c r="O33" i="55"/>
  <c r="F7" i="55"/>
  <c r="I28" i="55"/>
  <c r="J29" i="55"/>
  <c r="P29" i="55"/>
  <c r="O29" i="55"/>
  <c r="P75" i="55"/>
  <c r="P47" i="55"/>
  <c r="J52" i="55"/>
  <c r="P52" i="55"/>
  <c r="O10" i="55"/>
  <c r="I9" i="55"/>
  <c r="J10" i="55"/>
  <c r="J9" i="55"/>
  <c r="O46" i="55"/>
  <c r="M7" i="58"/>
  <c r="L7" i="58"/>
  <c r="H7" i="61"/>
  <c r="I8" i="61"/>
  <c r="I10" i="61"/>
  <c r="O10" i="61"/>
  <c r="J9" i="61"/>
  <c r="P9" i="61"/>
  <c r="O9" i="61"/>
  <c r="J11" i="61"/>
  <c r="P11" i="61"/>
  <c r="P13" i="61"/>
  <c r="P28" i="61"/>
  <c r="O28" i="61"/>
  <c r="P14" i="61"/>
  <c r="O13" i="61"/>
  <c r="P10" i="55"/>
  <c r="J12" i="55"/>
  <c r="J62" i="55"/>
  <c r="P62" i="55"/>
  <c r="P43" i="55"/>
  <c r="L8" i="55"/>
  <c r="M8" i="55"/>
  <c r="G7" i="55"/>
  <c r="P12" i="55"/>
  <c r="O12" i="55"/>
  <c r="J28" i="55"/>
  <c r="J8" i="55"/>
  <c r="J7" i="55"/>
  <c r="O28" i="55"/>
  <c r="I8" i="55"/>
  <c r="P9" i="55"/>
  <c r="O9" i="55"/>
  <c r="J40" i="55"/>
  <c r="P40" i="55"/>
  <c r="J10" i="61"/>
  <c r="P10" i="61"/>
  <c r="J8" i="61"/>
  <c r="P8" i="61"/>
  <c r="O8" i="61"/>
  <c r="I7" i="61"/>
  <c r="P28" i="55"/>
  <c r="I7" i="55"/>
  <c r="P8" i="55"/>
  <c r="O8" i="55"/>
  <c r="M7" i="55"/>
  <c r="L7" i="55"/>
  <c r="J7" i="61"/>
  <c r="P7" i="61"/>
  <c r="O7" i="61"/>
  <c r="O3" i="61"/>
  <c r="P7" i="55"/>
  <c r="O7" i="55"/>
  <c r="O3" i="55"/>
  <c r="I7" i="62"/>
  <c r="P7" i="62"/>
  <c r="O8" i="62"/>
  <c r="P8" i="62"/>
  <c r="O7" i="62"/>
  <c r="O3" i="62"/>
</calcChain>
</file>

<file path=xl/comments1.xml><?xml version="1.0" encoding="utf-8"?>
<comments xmlns="http://schemas.openxmlformats.org/spreadsheetml/2006/main">
  <authors>
    <author>user</author>
  </authors>
  <commentList>
    <comment ref="C72" authorId="0" shapeId="0">
      <text>
        <r>
          <rPr>
            <sz val="9"/>
            <color indexed="81"/>
            <rFont val="돋움"/>
            <family val="3"/>
            <charset val="129"/>
          </rPr>
          <t>주차요금수입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기반시설부담금에
해당하지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지난년도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수입</t>
        </r>
      </text>
    </comment>
    <comment ref="C76" authorId="0" shapeId="0">
      <text>
        <r>
          <rPr>
            <sz val="9"/>
            <color indexed="81"/>
            <rFont val="돋움"/>
            <family val="3"/>
            <charset val="129"/>
          </rPr>
          <t>여객자동차운수사업법위반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</t>
        </r>
      </text>
    </comment>
    <comment ref="C90" authorId="0" shapeId="0">
      <text>
        <r>
          <rPr>
            <sz val="9"/>
            <color indexed="81"/>
            <rFont val="돋움"/>
            <family val="3"/>
            <charset val="129"/>
          </rPr>
          <t>학교용지부담금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부담금</t>
        </r>
      </text>
    </comment>
  </commentList>
</comments>
</file>

<file path=xl/sharedStrings.xml><?xml version="1.0" encoding="utf-8"?>
<sst xmlns="http://schemas.openxmlformats.org/spreadsheetml/2006/main" count="439" uniqueCount="121">
  <si>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</si>
  <si>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</si>
  <si>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</si>
  <si>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</si>
  <si>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</si>
  <si>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</si>
  <si>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</si>
  <si>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</si>
  <si>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</si>
  <si>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</si>
  <si>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</si>
  <si>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</si>
  <si>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</si>
  <si>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</si>
  <si>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</si>
  <si>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</si>
  <si>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</si>
  <si>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</si>
  <si>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</si>
  <si>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</si>
  <si>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</si>
  <si>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</si>
  <si>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</si>
  <si>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</si>
  <si>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</si>
  <si>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</si>
  <si>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</si>
  <si>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</si>
  <si>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</si>
  <si>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</si>
  <si>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</si>
  <si>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</si>
  <si>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</si>
  <si>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</si>
  <si>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</si>
  <si>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</si>
  <si>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</si>
  <si>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</si>
  <si>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</si>
  <si>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</si>
  <si>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</si>
  <si>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</si>
  <si>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</si>
  <si>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</si>
  <si>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</si>
  <si>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</si>
  <si>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</si>
  <si>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</si>
  <si>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</si>
  <si>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</si>
  <si>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</si>
  <si>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</si>
  <si>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</si>
  <si>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</si>
  <si>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</si>
  <si>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</si>
  <si>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</si>
  <si>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</si>
  <si>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</si>
  <si>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</si>
  <si>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</si>
  <si>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</si>
  <si>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</si>
  <si>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</si>
  <si>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</si>
  <si>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</si>
  <si>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</si>
  <si>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</si>
  <si>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</si>
  <si>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</si>
  <si>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</si>
  <si>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225 지난년도수입</t>
    <phoneticPr fontId="2" type="noConversion"/>
  </si>
  <si>
    <t>225-01 지난년도수입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</si>
  <si>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</si>
  <si>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</si>
  <si>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</si>
  <si>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</si>
  <si>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</si>
  <si>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</si>
  <si>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</si>
  <si>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</si>
  <si>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</si>
  <si>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</si>
  <si>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</si>
  <si>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</si>
  <si>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</si>
  <si>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</si>
  <si>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</si>
  <si>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</si>
  <si>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</si>
  <si>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주차요금수입</t>
    <phoneticPr fontId="2" type="noConversion"/>
  </si>
  <si>
    <t>청산금수입</t>
    <phoneticPr fontId="2" type="noConversion"/>
  </si>
  <si>
    <t>매각사업수입</t>
    <phoneticPr fontId="2" type="noConversion"/>
  </si>
  <si>
    <t>기타사업수입</t>
    <phoneticPr fontId="2" type="noConversion"/>
  </si>
  <si>
    <t>그외수입</t>
    <phoneticPr fontId="2" type="noConversion"/>
  </si>
  <si>
    <t>여객자동차운수사업법위반 과징금</t>
    <phoneticPr fontId="2" type="noConversion"/>
  </si>
  <si>
    <t>과징금</t>
    <phoneticPr fontId="2" type="noConversion"/>
  </si>
  <si>
    <t>변상금</t>
    <phoneticPr fontId="2" type="noConversion"/>
  </si>
  <si>
    <t>기반시설부담금</t>
    <phoneticPr fontId="2" type="noConversion"/>
  </si>
  <si>
    <t>학교용지부담금</t>
    <phoneticPr fontId="2" type="noConversion"/>
  </si>
  <si>
    <t>교통유발부담금</t>
    <phoneticPr fontId="2" type="noConversion"/>
  </si>
  <si>
    <t>기타과징금</t>
    <phoneticPr fontId="2" type="noConversion"/>
  </si>
  <si>
    <t>부담금</t>
    <phoneticPr fontId="2" type="noConversion"/>
  </si>
  <si>
    <t>지난년도수입</t>
    <phoneticPr fontId="2" type="noConversion"/>
  </si>
  <si>
    <t>현년도</t>
    <phoneticPr fontId="2" type="noConversion"/>
  </si>
  <si>
    <t>과년도</t>
    <phoneticPr fontId="2" type="noConversion"/>
  </si>
  <si>
    <t>국공유변상금</t>
    <phoneticPr fontId="2" type="noConversion"/>
  </si>
  <si>
    <t>책임보험미가입과태료</t>
    <phoneticPr fontId="2" type="noConversion"/>
  </si>
  <si>
    <t>자동차검사지연과태료</t>
    <phoneticPr fontId="2" type="noConversion"/>
  </si>
  <si>
    <t>자동차정밀검사과태료</t>
    <phoneticPr fontId="2" type="noConversion"/>
  </si>
  <si>
    <t>부동산실명법과징금</t>
    <phoneticPr fontId="2" type="noConversion"/>
  </si>
  <si>
    <t>건축법이행강제금</t>
    <phoneticPr fontId="2" type="noConversion"/>
  </si>
  <si>
    <t>주정차위반과태료</t>
    <phoneticPr fontId="2" type="noConversion"/>
  </si>
  <si>
    <t>일반회계</t>
    <phoneticPr fontId="2" type="noConversion"/>
  </si>
  <si>
    <t>특별회계</t>
    <phoneticPr fontId="2" type="noConversion"/>
  </si>
  <si>
    <t>합       계</t>
    <phoneticPr fontId="2" type="noConversion"/>
  </si>
  <si>
    <t>정리보류액</t>
  </si>
  <si>
    <t xml:space="preserve">2023년  3월  </t>
    <phoneticPr fontId="2" type="noConversion"/>
  </si>
  <si>
    <t>서구</t>
    <phoneticPr fontId="2" type="noConversion"/>
  </si>
  <si>
    <t>서구</t>
  </si>
  <si>
    <t>2023년 3월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</si>
</sst>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5" fillId="0" borderId="0">
      <alignment vertical="center"/>
    </xf>
  </cellStyleXfs>
  <cellXfs count="152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80" fontId="11" fillId="4" borderId="13" xfId="1" applyNumberFormat="1" applyFont="1" applyFill="1" applyBorder="1" applyAlignment="1" applyProtection="1">
      <alignment vertical="center" shrinkToFit="1"/>
    </xf>
    <xf numFmtId="180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80" fontId="11" fillId="8" borderId="18" xfId="1" applyNumberFormat="1" applyFont="1" applyFill="1" applyBorder="1" applyAlignment="1" applyProtection="1">
      <alignment vertical="center" shrinkToFit="1"/>
    </xf>
    <xf numFmtId="180" fontId="11" fillId="8" borderId="19" xfId="1" applyNumberFormat="1" applyFont="1" applyFill="1" applyBorder="1" applyAlignment="1" applyProtection="1">
      <alignment vertical="center" shrinkToFit="1"/>
    </xf>
    <xf numFmtId="180" fontId="11" fillId="0" borderId="18" xfId="1" applyNumberFormat="1" applyFont="1" applyFill="1" applyBorder="1" applyAlignment="1" applyProtection="1">
      <alignment vertical="center" shrinkToFit="1"/>
    </xf>
    <xf numFmtId="180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80" fontId="11" fillId="5" borderId="18" xfId="1" applyNumberFormat="1" applyFont="1" applyFill="1" applyBorder="1" applyAlignment="1" applyProtection="1">
      <alignment vertical="center" shrinkToFit="1"/>
    </xf>
    <xf numFmtId="180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80" fontId="11" fillId="10" borderId="18" xfId="1" applyNumberFormat="1" applyFont="1" applyFill="1" applyBorder="1" applyAlignment="1" applyProtection="1">
      <alignment vertical="center" shrinkToFit="1"/>
    </xf>
    <xf numFmtId="180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80" fontId="11" fillId="11" borderId="18" xfId="1" applyNumberFormat="1" applyFont="1" applyFill="1" applyBorder="1" applyAlignment="1" applyProtection="1">
      <alignment vertical="center" shrinkToFit="1"/>
    </xf>
    <xf numFmtId="180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80" fontId="11" fillId="0" borderId="9" xfId="1" applyNumberFormat="1" applyFont="1" applyFill="1" applyBorder="1" applyAlignment="1" applyProtection="1">
      <alignment vertical="center" shrinkToFit="1"/>
    </xf>
    <xf numFmtId="180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80" fontId="11" fillId="0" borderId="23" xfId="1" applyNumberFormat="1" applyFont="1" applyFill="1" applyBorder="1" applyAlignment="1" applyProtection="1">
      <alignment vertical="center" shrinkToFit="1"/>
    </xf>
    <xf numFmtId="180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16" fillId="2" borderId="18" xfId="1" applyFont="1" applyFill="1" applyBorder="1" applyAlignment="1" applyProtection="1">
      <alignment vertical="center"/>
    </xf>
    <xf numFmtId="41" fontId="16" fillId="2" borderId="18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6" fillId="4" borderId="11" xfId="1" applyFont="1" applyFill="1" applyBorder="1" applyAlignment="1" applyProtection="1">
      <alignment vertical="center" shrinkToFit="1"/>
    </xf>
    <xf numFmtId="180" fontId="6" fillId="4" borderId="11" xfId="1" applyNumberFormat="1" applyFont="1" applyFill="1" applyBorder="1" applyAlignment="1" applyProtection="1">
      <alignment vertical="center" shrinkToFit="1"/>
    </xf>
    <xf numFmtId="180" fontId="6" fillId="4" borderId="26" xfId="1" applyNumberFormat="1" applyFont="1" applyFill="1" applyBorder="1" applyAlignment="1" applyProtection="1">
      <alignment vertical="center" shrinkToFit="1"/>
    </xf>
    <xf numFmtId="41" fontId="6" fillId="4" borderId="15" xfId="1" applyFont="1" applyFill="1" applyBorder="1" applyAlignment="1" applyProtection="1">
      <alignment vertical="center"/>
    </xf>
    <xf numFmtId="41" fontId="6" fillId="4" borderId="15" xfId="1" applyFont="1" applyFill="1" applyBorder="1" applyAlignment="1" applyProtection="1">
      <alignment horizontal="center" vertical="center"/>
    </xf>
    <xf numFmtId="41" fontId="6" fillId="4" borderId="15" xfId="1" applyFont="1" applyFill="1" applyBorder="1" applyAlignment="1" applyProtection="1">
      <alignment vertical="center" shrinkToFit="1"/>
    </xf>
    <xf numFmtId="180" fontId="6" fillId="4" borderId="15" xfId="1" applyNumberFormat="1" applyFont="1" applyFill="1" applyBorder="1" applyAlignment="1" applyProtection="1">
      <alignment vertical="center" shrinkToFit="1"/>
    </xf>
    <xf numFmtId="180" fontId="6" fillId="4" borderId="16" xfId="1" applyNumberFormat="1" applyFont="1" applyFill="1" applyBorder="1" applyAlignment="1" applyProtection="1">
      <alignment vertical="center" shrinkToFit="1"/>
    </xf>
    <xf numFmtId="41" fontId="6" fillId="4" borderId="27" xfId="1" applyFont="1" applyFill="1" applyBorder="1" applyAlignment="1" applyProtection="1">
      <alignment vertical="center"/>
    </xf>
    <xf numFmtId="41" fontId="6" fillId="4" borderId="27" xfId="1" applyFont="1" applyFill="1" applyBorder="1" applyAlignment="1" applyProtection="1">
      <alignment horizontal="center" vertical="center"/>
    </xf>
    <xf numFmtId="41" fontId="6" fillId="4" borderId="27" xfId="1" applyFont="1" applyFill="1" applyBorder="1" applyAlignment="1" applyProtection="1">
      <alignment vertical="center" shrinkToFit="1"/>
    </xf>
    <xf numFmtId="180" fontId="6" fillId="4" borderId="27" xfId="1" applyNumberFormat="1" applyFont="1" applyFill="1" applyBorder="1" applyAlignment="1" applyProtection="1">
      <alignment vertical="center" shrinkToFit="1"/>
    </xf>
    <xf numFmtId="180" fontId="6" fillId="4" borderId="28" xfId="1" applyNumberFormat="1" applyFont="1" applyFill="1" applyBorder="1" applyAlignment="1" applyProtection="1">
      <alignment vertical="center" shrinkToFit="1"/>
    </xf>
    <xf numFmtId="41" fontId="6" fillId="12" borderId="15" xfId="1" applyFont="1" applyFill="1" applyBorder="1" applyAlignment="1" applyProtection="1">
      <alignment vertical="center" shrinkToFit="1"/>
    </xf>
    <xf numFmtId="41" fontId="6" fillId="12" borderId="16" xfId="1" applyFont="1" applyFill="1" applyBorder="1" applyAlignment="1" applyProtection="1">
      <alignment vertical="center" shrinkToFit="1"/>
    </xf>
    <xf numFmtId="41" fontId="6" fillId="12" borderId="18" xfId="1" applyFont="1" applyFill="1" applyBorder="1" applyAlignment="1" applyProtection="1">
      <alignment vertical="center"/>
    </xf>
    <xf numFmtId="41" fontId="6" fillId="12" borderId="18" xfId="1" applyFont="1" applyFill="1" applyBorder="1" applyAlignment="1" applyProtection="1">
      <alignment vertical="center" shrinkToFit="1"/>
      <protection locked="0"/>
    </xf>
    <xf numFmtId="41" fontId="6" fillId="12" borderId="18" xfId="1" applyFont="1" applyFill="1" applyBorder="1" applyAlignment="1" applyProtection="1">
      <alignment vertical="center" shrinkToFit="1"/>
    </xf>
    <xf numFmtId="41" fontId="6" fillId="12" borderId="19" xfId="1" applyFont="1" applyFill="1" applyBorder="1" applyAlignment="1" applyProtection="1">
      <alignment vertical="center" shrinkToFit="1"/>
    </xf>
    <xf numFmtId="41" fontId="6" fillId="9" borderId="17" xfId="1" applyFont="1" applyFill="1" applyBorder="1" applyAlignment="1" applyProtection="1">
      <alignment vertical="center"/>
    </xf>
    <xf numFmtId="41" fontId="6" fillId="9" borderId="18" xfId="1" applyFont="1" applyFill="1" applyBorder="1" applyAlignment="1" applyProtection="1">
      <alignment vertical="center"/>
    </xf>
    <xf numFmtId="41" fontId="6" fillId="6" borderId="18" xfId="1" applyFont="1" applyFill="1" applyBorder="1" applyAlignment="1" applyProtection="1">
      <alignment vertical="center" shrinkToFit="1"/>
    </xf>
    <xf numFmtId="41" fontId="6" fillId="6" borderId="19" xfId="1" applyFont="1" applyFill="1" applyBorder="1" applyAlignment="1" applyProtection="1">
      <alignment vertical="center" shrinkToFit="1"/>
    </xf>
    <xf numFmtId="41" fontId="6" fillId="2" borderId="20" xfId="1" applyFont="1" applyFill="1" applyBorder="1" applyAlignment="1" applyProtection="1">
      <alignment vertical="center"/>
    </xf>
    <xf numFmtId="41" fontId="6" fillId="2" borderId="18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0" borderId="18" xfId="1" applyFont="1" applyFill="1" applyBorder="1" applyAlignment="1" applyProtection="1">
      <alignment vertical="center" shrinkToFit="1"/>
    </xf>
    <xf numFmtId="41" fontId="6" fillId="0" borderId="19" xfId="1" applyFont="1" applyFill="1" applyBorder="1" applyAlignment="1" applyProtection="1">
      <alignment vertical="center" shrinkToFit="1"/>
    </xf>
    <xf numFmtId="41" fontId="6" fillId="2" borderId="21" xfId="1" applyFont="1" applyFill="1" applyBorder="1" applyAlignment="1" applyProtection="1">
      <alignment vertical="center"/>
    </xf>
    <xf numFmtId="41" fontId="6" fillId="12" borderId="11" xfId="1" applyFont="1" applyFill="1" applyBorder="1" applyAlignment="1" applyProtection="1">
      <alignment vertical="center" shrinkToFit="1"/>
    </xf>
    <xf numFmtId="41" fontId="6" fillId="12" borderId="26" xfId="1" applyFont="1" applyFill="1" applyBorder="1" applyAlignment="1" applyProtection="1">
      <alignment vertical="center" shrinkToFit="1"/>
    </xf>
    <xf numFmtId="41" fontId="6" fillId="12" borderId="23" xfId="1" applyFont="1" applyFill="1" applyBorder="1" applyAlignment="1" applyProtection="1">
      <alignment vertical="center"/>
    </xf>
    <xf numFmtId="41" fontId="6" fillId="12" borderId="23" xfId="1" applyFont="1" applyFill="1" applyBorder="1" applyAlignment="1" applyProtection="1">
      <alignment vertical="center" shrinkToFit="1"/>
      <protection locked="0"/>
    </xf>
    <xf numFmtId="41" fontId="6" fillId="12" borderId="23" xfId="1" applyFont="1" applyFill="1" applyBorder="1" applyAlignment="1" applyProtection="1">
      <alignment vertical="center" shrinkToFit="1"/>
    </xf>
    <xf numFmtId="41" fontId="6" fillId="12" borderId="24" xfId="1" applyFont="1" applyFill="1" applyBorder="1" applyAlignment="1" applyProtection="1">
      <alignment vertical="center" shrinkToFit="1"/>
    </xf>
    <xf numFmtId="41" fontId="6" fillId="2" borderId="9" xfId="1" applyFont="1" applyFill="1" applyBorder="1" applyAlignment="1" applyProtection="1">
      <alignment vertical="center"/>
    </xf>
    <xf numFmtId="41" fontId="6" fillId="0" borderId="9" xfId="1" applyFont="1" applyFill="1" applyBorder="1" applyAlignment="1" applyProtection="1">
      <alignment vertical="center" shrinkToFit="1"/>
      <protection locked="0"/>
    </xf>
    <xf numFmtId="41" fontId="6" fillId="0" borderId="9" xfId="1" applyFont="1" applyFill="1" applyBorder="1" applyAlignment="1" applyProtection="1">
      <alignment vertical="center" shrinkToFit="1"/>
    </xf>
    <xf numFmtId="41" fontId="6" fillId="0" borderId="10" xfId="1" applyFont="1" applyFill="1" applyBorder="1" applyAlignment="1" applyProtection="1">
      <alignment vertical="center" shrinkToFit="1"/>
    </xf>
    <xf numFmtId="41" fontId="6" fillId="2" borderId="23" xfId="1" applyFont="1" applyFill="1" applyBorder="1" applyAlignment="1" applyProtection="1">
      <alignment vertical="center"/>
    </xf>
    <xf numFmtId="41" fontId="6" fillId="0" borderId="23" xfId="1" applyFont="1" applyFill="1" applyBorder="1" applyAlignment="1" applyProtection="1">
      <alignment vertical="center" shrinkToFit="1"/>
      <protection locked="0"/>
    </xf>
    <xf numFmtId="41" fontId="6" fillId="0" borderId="23" xfId="1" applyFont="1" applyFill="1" applyBorder="1" applyAlignment="1" applyProtection="1">
      <alignment vertical="center" shrinkToFit="1"/>
    </xf>
    <xf numFmtId="41" fontId="6" fillId="0" borderId="24" xfId="1" applyFont="1" applyFill="1" applyBorder="1" applyAlignment="1" applyProtection="1">
      <alignment vertical="center" shrinkToFi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/>
    <xf numFmtId="41" fontId="11" fillId="13" borderId="17" xfId="1" applyFont="1" applyFill="1" applyBorder="1" applyAlignment="1" applyProtection="1">
      <alignment horizontal="left" vertical="center"/>
    </xf>
    <xf numFmtId="41" fontId="11" fillId="13" borderId="18" xfId="1" applyFont="1" applyFill="1" applyBorder="1" applyAlignment="1" applyProtection="1">
      <alignment horizontal="left" vertical="center"/>
    </xf>
    <xf numFmtId="41" fontId="11" fillId="2" borderId="17" xfId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29" xfId="1" applyFont="1" applyFill="1" applyBorder="1" applyAlignment="1" applyProtection="1">
      <alignment horizontal="right" vertical="center"/>
    </xf>
    <xf numFmtId="41" fontId="6" fillId="4" borderId="30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31" xfId="1" applyFont="1" applyFill="1" applyBorder="1" applyAlignment="1" applyProtection="1">
      <alignment horizontal="center" vertical="center"/>
    </xf>
    <xf numFmtId="41" fontId="11" fillId="5" borderId="32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0" fontId="5" fillId="0" borderId="33" xfId="0" applyFont="1" applyBorder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41" fontId="14" fillId="4" borderId="32" xfId="1" applyFont="1" applyFill="1" applyBorder="1" applyAlignment="1" applyProtection="1">
      <alignment horizontal="center" vertical="center"/>
    </xf>
    <xf numFmtId="41" fontId="14" fillId="4" borderId="11" xfId="1" applyFont="1" applyFill="1" applyBorder="1" applyAlignment="1" applyProtection="1">
      <alignment horizontal="center" vertical="center"/>
    </xf>
    <xf numFmtId="41" fontId="6" fillId="4" borderId="21" xfId="1" applyFont="1" applyFill="1" applyBorder="1" applyAlignment="1" applyProtection="1">
      <alignment horizontal="center" vertical="center"/>
    </xf>
    <xf numFmtId="41" fontId="6" fillId="4" borderId="34" xfId="1" applyFont="1" applyFill="1" applyBorder="1" applyAlignment="1" applyProtection="1">
      <alignment horizontal="center" vertical="center"/>
    </xf>
    <xf numFmtId="41" fontId="6" fillId="12" borderId="20" xfId="1" applyFont="1" applyFill="1" applyBorder="1" applyAlignment="1" applyProtection="1">
      <alignment horizontal="center" vertical="center"/>
    </xf>
    <xf numFmtId="41" fontId="6" fillId="12" borderId="22" xfId="1" applyFont="1" applyFill="1" applyBorder="1" applyAlignment="1" applyProtection="1">
      <alignment horizontal="center" vertical="center"/>
    </xf>
    <xf numFmtId="41" fontId="14" fillId="12" borderId="32" xfId="1" applyFont="1" applyFill="1" applyBorder="1" applyAlignment="1" applyProtection="1">
      <alignment horizontal="center" vertical="center"/>
    </xf>
    <xf numFmtId="41" fontId="14" fillId="12" borderId="11" xfId="1" applyFont="1" applyFill="1" applyBorder="1" applyAlignment="1" applyProtection="1">
      <alignment horizontal="center" vertical="center"/>
    </xf>
    <xf numFmtId="41" fontId="6" fillId="12" borderId="34" xfId="1" applyFont="1" applyFill="1" applyBorder="1" applyAlignment="1" applyProtection="1">
      <alignment horizontal="center" vertical="center"/>
    </xf>
    <xf numFmtId="41" fontId="6" fillId="2" borderId="20" xfId="1" applyFont="1" applyFill="1" applyBorder="1" applyAlignment="1" applyProtection="1">
      <alignment horizontal="center" vertical="center"/>
    </xf>
    <xf numFmtId="41" fontId="6" fillId="2" borderId="34" xfId="1" applyFont="1" applyFill="1" applyBorder="1" applyAlignment="1" applyProtection="1">
      <alignment horizontal="center" vertical="center"/>
    </xf>
    <xf numFmtId="41" fontId="14" fillId="12" borderId="22" xfId="1" applyFont="1" applyFill="1" applyBorder="1" applyAlignment="1" applyProtection="1">
      <alignment horizontal="center" vertical="center"/>
    </xf>
    <xf numFmtId="41" fontId="14" fillId="12" borderId="15" xfId="1" applyFont="1" applyFill="1" applyBorder="1" applyAlignment="1" applyProtection="1">
      <alignment horizontal="center" vertical="center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44" name="Line 1">
          <a:extLst>
            <a:ext uri="{FF2B5EF4-FFF2-40B4-BE49-F238E27FC236}">
              <a16:creationId xmlns:a16="http://schemas.microsoft.com/office/drawing/2014/main" id="{D5FBA7A4-85C9-15BE-DCC7-3CD1AC714AD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45" name="Line 1">
          <a:extLst>
            <a:ext uri="{FF2B5EF4-FFF2-40B4-BE49-F238E27FC236}">
              <a16:creationId xmlns:a16="http://schemas.microsoft.com/office/drawing/2014/main" id="{9A21D7BC-2DC4-A8C7-535C-CB401D2F672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46" name="Line 1">
          <a:extLst>
            <a:ext uri="{FF2B5EF4-FFF2-40B4-BE49-F238E27FC236}">
              <a16:creationId xmlns:a16="http://schemas.microsoft.com/office/drawing/2014/main" id="{DFCA5769-813A-6783-644A-3A93F19CF86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47" name="Line 1">
          <a:extLst>
            <a:ext uri="{FF2B5EF4-FFF2-40B4-BE49-F238E27FC236}">
              <a16:creationId xmlns:a16="http://schemas.microsoft.com/office/drawing/2014/main" id="{1E220C8E-7681-E0BA-D944-30CE1A44409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48" name="Line 1">
          <a:extLst>
            <a:ext uri="{FF2B5EF4-FFF2-40B4-BE49-F238E27FC236}">
              <a16:creationId xmlns:a16="http://schemas.microsoft.com/office/drawing/2014/main" id="{D7BA2717-C745-B254-192D-6102943D9BC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49" name="Line 1">
          <a:extLst>
            <a:ext uri="{FF2B5EF4-FFF2-40B4-BE49-F238E27FC236}">
              <a16:creationId xmlns:a16="http://schemas.microsoft.com/office/drawing/2014/main" id="{60C46AA4-ACED-4432-8F8A-5F7E92CD14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50" name="Line 1">
          <a:extLst>
            <a:ext uri="{FF2B5EF4-FFF2-40B4-BE49-F238E27FC236}">
              <a16:creationId xmlns:a16="http://schemas.microsoft.com/office/drawing/2014/main" id="{85879990-FC1F-1D2E-08FE-8F229EEF625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51" name="Line 1">
          <a:extLst>
            <a:ext uri="{FF2B5EF4-FFF2-40B4-BE49-F238E27FC236}">
              <a16:creationId xmlns:a16="http://schemas.microsoft.com/office/drawing/2014/main" id="{3253012E-60F6-2B88-EAB5-3EAB1957557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52" name="Line 1">
          <a:extLst>
            <a:ext uri="{FF2B5EF4-FFF2-40B4-BE49-F238E27FC236}">
              <a16:creationId xmlns:a16="http://schemas.microsoft.com/office/drawing/2014/main" id="{382F4DEC-E516-C371-94D1-A31C7B4F6F5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53" name="Line 1">
          <a:extLst>
            <a:ext uri="{FF2B5EF4-FFF2-40B4-BE49-F238E27FC236}">
              <a16:creationId xmlns:a16="http://schemas.microsoft.com/office/drawing/2014/main" id="{C064FA62-2747-7E8E-3EC6-2A321134ED5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54" name="Line 1">
          <a:extLst>
            <a:ext uri="{FF2B5EF4-FFF2-40B4-BE49-F238E27FC236}">
              <a16:creationId xmlns:a16="http://schemas.microsoft.com/office/drawing/2014/main" id="{62BDF980-24CF-D696-99B1-315F9D62712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55" name="Line 1">
          <a:extLst>
            <a:ext uri="{FF2B5EF4-FFF2-40B4-BE49-F238E27FC236}">
              <a16:creationId xmlns:a16="http://schemas.microsoft.com/office/drawing/2014/main" id="{E77FEBA5-9AB9-9824-1EF0-4A1D3AC6137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56" name="Line 1">
          <a:extLst>
            <a:ext uri="{FF2B5EF4-FFF2-40B4-BE49-F238E27FC236}">
              <a16:creationId xmlns:a16="http://schemas.microsoft.com/office/drawing/2014/main" id="{43D40E06-66F9-75B1-75AE-B28E4964136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57" name="Line 1">
          <a:extLst>
            <a:ext uri="{FF2B5EF4-FFF2-40B4-BE49-F238E27FC236}">
              <a16:creationId xmlns:a16="http://schemas.microsoft.com/office/drawing/2014/main" id="{617FA129-977B-1032-7854-2356F9B3C21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58" name="Line 1">
          <a:extLst>
            <a:ext uri="{FF2B5EF4-FFF2-40B4-BE49-F238E27FC236}">
              <a16:creationId xmlns:a16="http://schemas.microsoft.com/office/drawing/2014/main" id="{E187B548-0901-1845-4869-62D14BF89A4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59" name="Line 1">
          <a:extLst>
            <a:ext uri="{FF2B5EF4-FFF2-40B4-BE49-F238E27FC236}">
              <a16:creationId xmlns:a16="http://schemas.microsoft.com/office/drawing/2014/main" id="{4DD1CED2-05F8-070F-F673-4959655CFBD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60" name="Line 1">
          <a:extLst>
            <a:ext uri="{FF2B5EF4-FFF2-40B4-BE49-F238E27FC236}">
              <a16:creationId xmlns:a16="http://schemas.microsoft.com/office/drawing/2014/main" id="{B9F370B9-414A-D9B7-90B2-C290DABD3DA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61" name="Line 1">
          <a:extLst>
            <a:ext uri="{FF2B5EF4-FFF2-40B4-BE49-F238E27FC236}">
              <a16:creationId xmlns:a16="http://schemas.microsoft.com/office/drawing/2014/main" id="{21B6D0A2-96F9-5A2D-38AA-8D121DAADC1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62" name="Line 1">
          <a:extLst>
            <a:ext uri="{FF2B5EF4-FFF2-40B4-BE49-F238E27FC236}">
              <a16:creationId xmlns:a16="http://schemas.microsoft.com/office/drawing/2014/main" id="{8FC67374-1F54-B21B-6167-A07A173C4DC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63" name="Line 1">
          <a:extLst>
            <a:ext uri="{FF2B5EF4-FFF2-40B4-BE49-F238E27FC236}">
              <a16:creationId xmlns:a16="http://schemas.microsoft.com/office/drawing/2014/main" id="{52E925ED-D243-4BDD-FEFC-67CED3EFFA5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64" name="Line 1">
          <a:extLst>
            <a:ext uri="{FF2B5EF4-FFF2-40B4-BE49-F238E27FC236}">
              <a16:creationId xmlns:a16="http://schemas.microsoft.com/office/drawing/2014/main" id="{BE22FE4C-59B0-CC75-68A1-8186B57C0C8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65" name="Line 1">
          <a:extLst>
            <a:ext uri="{FF2B5EF4-FFF2-40B4-BE49-F238E27FC236}">
              <a16:creationId xmlns:a16="http://schemas.microsoft.com/office/drawing/2014/main" id="{AEAACAA8-37BA-FB3D-05FC-61DFCBAB1FB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66" name="Line 1">
          <a:extLst>
            <a:ext uri="{FF2B5EF4-FFF2-40B4-BE49-F238E27FC236}">
              <a16:creationId xmlns:a16="http://schemas.microsoft.com/office/drawing/2014/main" id="{3BDFC748-5C94-A15A-85AE-7B6811CF18E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67" name="Line 1">
          <a:extLst>
            <a:ext uri="{FF2B5EF4-FFF2-40B4-BE49-F238E27FC236}">
              <a16:creationId xmlns:a16="http://schemas.microsoft.com/office/drawing/2014/main" id="{9DC4EC11-C3F7-F027-21BE-4302AFB68B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68" name="Line 1">
          <a:extLst>
            <a:ext uri="{FF2B5EF4-FFF2-40B4-BE49-F238E27FC236}">
              <a16:creationId xmlns:a16="http://schemas.microsoft.com/office/drawing/2014/main" id="{2DF9CA0F-20C0-5FC4-FD6D-14FFBD1588A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69" name="Line 1">
          <a:extLst>
            <a:ext uri="{FF2B5EF4-FFF2-40B4-BE49-F238E27FC236}">
              <a16:creationId xmlns:a16="http://schemas.microsoft.com/office/drawing/2014/main" id="{51B06883-C6B0-ACFF-BB41-D48CF40F25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70" name="Line 1">
          <a:extLst>
            <a:ext uri="{FF2B5EF4-FFF2-40B4-BE49-F238E27FC236}">
              <a16:creationId xmlns:a16="http://schemas.microsoft.com/office/drawing/2014/main" id="{2EE530C3-D0B2-F20F-AA3A-CD635D8D25B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71" name="Line 1">
          <a:extLst>
            <a:ext uri="{FF2B5EF4-FFF2-40B4-BE49-F238E27FC236}">
              <a16:creationId xmlns:a16="http://schemas.microsoft.com/office/drawing/2014/main" id="{060C7657-6E69-84B6-094E-3FF4B501426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72" name="Line 1">
          <a:extLst>
            <a:ext uri="{FF2B5EF4-FFF2-40B4-BE49-F238E27FC236}">
              <a16:creationId xmlns:a16="http://schemas.microsoft.com/office/drawing/2014/main" id="{D0976179-9E07-FD31-BEF0-33ACA91F118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73" name="Line 1">
          <a:extLst>
            <a:ext uri="{FF2B5EF4-FFF2-40B4-BE49-F238E27FC236}">
              <a16:creationId xmlns:a16="http://schemas.microsoft.com/office/drawing/2014/main" id="{FAE8F031-3891-5066-6C55-FED4F41D7AB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74" name="Line 1">
          <a:extLst>
            <a:ext uri="{FF2B5EF4-FFF2-40B4-BE49-F238E27FC236}">
              <a16:creationId xmlns:a16="http://schemas.microsoft.com/office/drawing/2014/main" id="{7FD1F770-79DB-EFC4-6816-BE1DAFC7384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75" name="Line 1">
          <a:extLst>
            <a:ext uri="{FF2B5EF4-FFF2-40B4-BE49-F238E27FC236}">
              <a16:creationId xmlns:a16="http://schemas.microsoft.com/office/drawing/2014/main" id="{2122EDFA-FC64-BC12-8793-8599D6C00ED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76" name="Line 1">
          <a:extLst>
            <a:ext uri="{FF2B5EF4-FFF2-40B4-BE49-F238E27FC236}">
              <a16:creationId xmlns:a16="http://schemas.microsoft.com/office/drawing/2014/main" id="{E2178F50-C15D-CB2B-D1C6-CAEA62DDAB0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77" name="Line 1">
          <a:extLst>
            <a:ext uri="{FF2B5EF4-FFF2-40B4-BE49-F238E27FC236}">
              <a16:creationId xmlns:a16="http://schemas.microsoft.com/office/drawing/2014/main" id="{A8596E43-6973-B718-6136-1F04EE4E192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78" name="Line 1">
          <a:extLst>
            <a:ext uri="{FF2B5EF4-FFF2-40B4-BE49-F238E27FC236}">
              <a16:creationId xmlns:a16="http://schemas.microsoft.com/office/drawing/2014/main" id="{15F8E954-F797-9D95-A487-89CA1F7BE80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79" name="Line 1">
          <a:extLst>
            <a:ext uri="{FF2B5EF4-FFF2-40B4-BE49-F238E27FC236}">
              <a16:creationId xmlns:a16="http://schemas.microsoft.com/office/drawing/2014/main" id="{4B75B2D8-57C5-BC55-05AB-BBD5253CA64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80" name="Line 1">
          <a:extLst>
            <a:ext uri="{FF2B5EF4-FFF2-40B4-BE49-F238E27FC236}">
              <a16:creationId xmlns:a16="http://schemas.microsoft.com/office/drawing/2014/main" id="{27DC8E05-6F75-D483-F589-1010255BBFD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81" name="Line 1">
          <a:extLst>
            <a:ext uri="{FF2B5EF4-FFF2-40B4-BE49-F238E27FC236}">
              <a16:creationId xmlns:a16="http://schemas.microsoft.com/office/drawing/2014/main" id="{3120543C-41B9-98F7-DA61-5C477A840B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82" name="Line 1">
          <a:extLst>
            <a:ext uri="{FF2B5EF4-FFF2-40B4-BE49-F238E27FC236}">
              <a16:creationId xmlns:a16="http://schemas.microsoft.com/office/drawing/2014/main" id="{60523BC6-C2AC-03E0-3AEF-5C76D13EEF3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83" name="Line 1">
          <a:extLst>
            <a:ext uri="{FF2B5EF4-FFF2-40B4-BE49-F238E27FC236}">
              <a16:creationId xmlns:a16="http://schemas.microsoft.com/office/drawing/2014/main" id="{10401479-C86A-F34E-DF5A-96C06DA02FD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84" name="Line 1">
          <a:extLst>
            <a:ext uri="{FF2B5EF4-FFF2-40B4-BE49-F238E27FC236}">
              <a16:creationId xmlns:a16="http://schemas.microsoft.com/office/drawing/2014/main" id="{0BDBF1B8-E43B-A64B-ECAD-F05301F330D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85" name="Line 1">
          <a:extLst>
            <a:ext uri="{FF2B5EF4-FFF2-40B4-BE49-F238E27FC236}">
              <a16:creationId xmlns:a16="http://schemas.microsoft.com/office/drawing/2014/main" id="{890DFCAC-C142-545C-B3A5-F29C5583266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975" name="Line 1">
          <a:extLst>
            <a:ext uri="{FF2B5EF4-FFF2-40B4-BE49-F238E27FC236}">
              <a16:creationId xmlns:a16="http://schemas.microsoft.com/office/drawing/2014/main" id="{D59F9BD5-4EC7-A54C-E8E3-8E2E991BA2F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976" name="Line 1">
          <a:extLst>
            <a:ext uri="{FF2B5EF4-FFF2-40B4-BE49-F238E27FC236}">
              <a16:creationId xmlns:a16="http://schemas.microsoft.com/office/drawing/2014/main" id="{C5E226B4-AEF3-2336-B250-83A83B0136D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977" name="Line 1">
          <a:extLst>
            <a:ext uri="{FF2B5EF4-FFF2-40B4-BE49-F238E27FC236}">
              <a16:creationId xmlns:a16="http://schemas.microsoft.com/office/drawing/2014/main" id="{F1FDB091-7416-25D2-5CFA-CC9AE3C18D2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978" name="Line 1">
          <a:extLst>
            <a:ext uri="{FF2B5EF4-FFF2-40B4-BE49-F238E27FC236}">
              <a16:creationId xmlns:a16="http://schemas.microsoft.com/office/drawing/2014/main" id="{81A60751-3C90-ECE3-2BC1-8580B06545D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979" name="Line 1">
          <a:extLst>
            <a:ext uri="{FF2B5EF4-FFF2-40B4-BE49-F238E27FC236}">
              <a16:creationId xmlns:a16="http://schemas.microsoft.com/office/drawing/2014/main" id="{A270E542-656D-A3A3-038A-680EFCDA34B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980" name="Line 1">
          <a:extLst>
            <a:ext uri="{FF2B5EF4-FFF2-40B4-BE49-F238E27FC236}">
              <a16:creationId xmlns:a16="http://schemas.microsoft.com/office/drawing/2014/main" id="{E435B872-63AE-9BC1-A5C6-51F82738E09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981" name="Line 1">
          <a:extLst>
            <a:ext uri="{FF2B5EF4-FFF2-40B4-BE49-F238E27FC236}">
              <a16:creationId xmlns:a16="http://schemas.microsoft.com/office/drawing/2014/main" id="{D92D1960-05FA-CD87-1AC6-064E4F0FBD3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982" name="Line 1">
          <a:extLst>
            <a:ext uri="{FF2B5EF4-FFF2-40B4-BE49-F238E27FC236}">
              <a16:creationId xmlns:a16="http://schemas.microsoft.com/office/drawing/2014/main" id="{54451A87-EFBC-EA2E-33F3-58CF60B9446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983" name="Line 1">
          <a:extLst>
            <a:ext uri="{FF2B5EF4-FFF2-40B4-BE49-F238E27FC236}">
              <a16:creationId xmlns:a16="http://schemas.microsoft.com/office/drawing/2014/main" id="{F239F280-00EE-90DF-C219-6487D8CAAB7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984" name="Line 1">
          <a:extLst>
            <a:ext uri="{FF2B5EF4-FFF2-40B4-BE49-F238E27FC236}">
              <a16:creationId xmlns:a16="http://schemas.microsoft.com/office/drawing/2014/main" id="{29886F3A-ACC1-DEC1-8AC5-7F7E01E01C1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985" name="Line 1">
          <a:extLst>
            <a:ext uri="{FF2B5EF4-FFF2-40B4-BE49-F238E27FC236}">
              <a16:creationId xmlns:a16="http://schemas.microsoft.com/office/drawing/2014/main" id="{B7B24027-39C9-1643-3A62-CBB7DEB96D5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986" name="Line 1">
          <a:extLst>
            <a:ext uri="{FF2B5EF4-FFF2-40B4-BE49-F238E27FC236}">
              <a16:creationId xmlns:a16="http://schemas.microsoft.com/office/drawing/2014/main" id="{3B0098A2-1D15-7BE0-1396-361808BA392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987" name="Line 1">
          <a:extLst>
            <a:ext uri="{FF2B5EF4-FFF2-40B4-BE49-F238E27FC236}">
              <a16:creationId xmlns:a16="http://schemas.microsoft.com/office/drawing/2014/main" id="{5D78C7F4-E37E-CF77-8F97-A79295B9AE1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988" name="Line 1">
          <a:extLst>
            <a:ext uri="{FF2B5EF4-FFF2-40B4-BE49-F238E27FC236}">
              <a16:creationId xmlns:a16="http://schemas.microsoft.com/office/drawing/2014/main" id="{423F470F-C074-93A6-B898-FEA524FAD49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989" name="Line 1">
          <a:extLst>
            <a:ext uri="{FF2B5EF4-FFF2-40B4-BE49-F238E27FC236}">
              <a16:creationId xmlns:a16="http://schemas.microsoft.com/office/drawing/2014/main" id="{3E0312B8-0133-41A5-CE6E-D8538C5C058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990" name="Line 1">
          <a:extLst>
            <a:ext uri="{FF2B5EF4-FFF2-40B4-BE49-F238E27FC236}">
              <a16:creationId xmlns:a16="http://schemas.microsoft.com/office/drawing/2014/main" id="{00CDFD03-8E86-0ACA-DD80-1F55E58F7CE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991" name="Line 1">
          <a:extLst>
            <a:ext uri="{FF2B5EF4-FFF2-40B4-BE49-F238E27FC236}">
              <a16:creationId xmlns:a16="http://schemas.microsoft.com/office/drawing/2014/main" id="{9A28CAD2-91F6-38B2-B9A6-F38DC8957F9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992" name="Line 1">
          <a:extLst>
            <a:ext uri="{FF2B5EF4-FFF2-40B4-BE49-F238E27FC236}">
              <a16:creationId xmlns:a16="http://schemas.microsoft.com/office/drawing/2014/main" id="{8994B324-D5CC-FC2F-3FEF-83EB0C7A3D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993" name="Line 1">
          <a:extLst>
            <a:ext uri="{FF2B5EF4-FFF2-40B4-BE49-F238E27FC236}">
              <a16:creationId xmlns:a16="http://schemas.microsoft.com/office/drawing/2014/main" id="{E61762EE-3820-3E40-9CC7-3C4FC2A4BAB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994" name="Line 1">
          <a:extLst>
            <a:ext uri="{FF2B5EF4-FFF2-40B4-BE49-F238E27FC236}">
              <a16:creationId xmlns:a16="http://schemas.microsoft.com/office/drawing/2014/main" id="{27296049-C1D0-F18F-2655-4A31F829E85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995" name="Line 1">
          <a:extLst>
            <a:ext uri="{FF2B5EF4-FFF2-40B4-BE49-F238E27FC236}">
              <a16:creationId xmlns:a16="http://schemas.microsoft.com/office/drawing/2014/main" id="{FCCBA53F-A190-4E9A-032E-073C8DD516C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996" name="Line 1">
          <a:extLst>
            <a:ext uri="{FF2B5EF4-FFF2-40B4-BE49-F238E27FC236}">
              <a16:creationId xmlns:a16="http://schemas.microsoft.com/office/drawing/2014/main" id="{45609F7E-D5E4-2E9F-5EE0-5E0FAD18374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997" name="Line 1">
          <a:extLst>
            <a:ext uri="{FF2B5EF4-FFF2-40B4-BE49-F238E27FC236}">
              <a16:creationId xmlns:a16="http://schemas.microsoft.com/office/drawing/2014/main" id="{1B0F7E4A-409F-8B7C-A105-B510EB79F73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998" name="Line 1">
          <a:extLst>
            <a:ext uri="{FF2B5EF4-FFF2-40B4-BE49-F238E27FC236}">
              <a16:creationId xmlns:a16="http://schemas.microsoft.com/office/drawing/2014/main" id="{816E1345-A149-546D-6AC7-A9C088E8D4F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999" name="Line 1">
          <a:extLst>
            <a:ext uri="{FF2B5EF4-FFF2-40B4-BE49-F238E27FC236}">
              <a16:creationId xmlns:a16="http://schemas.microsoft.com/office/drawing/2014/main" id="{22006D62-0E8C-A3D9-8B03-E7DAAFF7285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000" name="Line 1">
          <a:extLst>
            <a:ext uri="{FF2B5EF4-FFF2-40B4-BE49-F238E27FC236}">
              <a16:creationId xmlns:a16="http://schemas.microsoft.com/office/drawing/2014/main" id="{0C08DCD9-44E6-109C-D47A-1F40A7DB652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001" name="Line 1">
          <a:extLst>
            <a:ext uri="{FF2B5EF4-FFF2-40B4-BE49-F238E27FC236}">
              <a16:creationId xmlns:a16="http://schemas.microsoft.com/office/drawing/2014/main" id="{D16F8F67-FC99-3BE9-0459-50A755358BA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002" name="Line 1">
          <a:extLst>
            <a:ext uri="{FF2B5EF4-FFF2-40B4-BE49-F238E27FC236}">
              <a16:creationId xmlns:a16="http://schemas.microsoft.com/office/drawing/2014/main" id="{596AB3CF-CE00-9561-FF17-65897ADA63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003" name="Line 1">
          <a:extLst>
            <a:ext uri="{FF2B5EF4-FFF2-40B4-BE49-F238E27FC236}">
              <a16:creationId xmlns:a16="http://schemas.microsoft.com/office/drawing/2014/main" id="{9AA318B4-2FB6-D5C3-999B-9D3CE81E26D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004" name="Line 1">
          <a:extLst>
            <a:ext uri="{FF2B5EF4-FFF2-40B4-BE49-F238E27FC236}">
              <a16:creationId xmlns:a16="http://schemas.microsoft.com/office/drawing/2014/main" id="{58325EC3-670C-365D-15AD-1E4DC62048C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005" name="Line 1">
          <a:extLst>
            <a:ext uri="{FF2B5EF4-FFF2-40B4-BE49-F238E27FC236}">
              <a16:creationId xmlns:a16="http://schemas.microsoft.com/office/drawing/2014/main" id="{0D934417-2934-4158-A256-2B518D8CABD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006" name="Line 1">
          <a:extLst>
            <a:ext uri="{FF2B5EF4-FFF2-40B4-BE49-F238E27FC236}">
              <a16:creationId xmlns:a16="http://schemas.microsoft.com/office/drawing/2014/main" id="{427BCDD4-3BB9-77CE-28D2-91707CD2EC3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007" name="Line 1">
          <a:extLst>
            <a:ext uri="{FF2B5EF4-FFF2-40B4-BE49-F238E27FC236}">
              <a16:creationId xmlns:a16="http://schemas.microsoft.com/office/drawing/2014/main" id="{4E38FC30-0068-7EC8-DBB4-5736DB14AAB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008" name="Line 1">
          <a:extLst>
            <a:ext uri="{FF2B5EF4-FFF2-40B4-BE49-F238E27FC236}">
              <a16:creationId xmlns:a16="http://schemas.microsoft.com/office/drawing/2014/main" id="{ED3F82AC-0F98-0941-C85A-0C64D2790D4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009" name="Line 1">
          <a:extLst>
            <a:ext uri="{FF2B5EF4-FFF2-40B4-BE49-F238E27FC236}">
              <a16:creationId xmlns:a16="http://schemas.microsoft.com/office/drawing/2014/main" id="{D67C57F6-2404-F2B3-EAF4-E0BC90B33D5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010" name="Line 1">
          <a:extLst>
            <a:ext uri="{FF2B5EF4-FFF2-40B4-BE49-F238E27FC236}">
              <a16:creationId xmlns:a16="http://schemas.microsoft.com/office/drawing/2014/main" id="{C728EC0E-80E3-DA16-9B9E-3D426B6CFEC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011" name="Line 1">
          <a:extLst>
            <a:ext uri="{FF2B5EF4-FFF2-40B4-BE49-F238E27FC236}">
              <a16:creationId xmlns:a16="http://schemas.microsoft.com/office/drawing/2014/main" id="{F7A6512E-73CB-3D4A-807E-6285C22976A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012" name="Line 1">
          <a:extLst>
            <a:ext uri="{FF2B5EF4-FFF2-40B4-BE49-F238E27FC236}">
              <a16:creationId xmlns:a16="http://schemas.microsoft.com/office/drawing/2014/main" id="{2BCAFB0A-A9E2-5F11-4534-45E6735839A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013" name="Line 1">
          <a:extLst>
            <a:ext uri="{FF2B5EF4-FFF2-40B4-BE49-F238E27FC236}">
              <a16:creationId xmlns:a16="http://schemas.microsoft.com/office/drawing/2014/main" id="{21AAECF6-1810-43F2-73CE-6957C13B65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014" name="Line 1">
          <a:extLst>
            <a:ext uri="{FF2B5EF4-FFF2-40B4-BE49-F238E27FC236}">
              <a16:creationId xmlns:a16="http://schemas.microsoft.com/office/drawing/2014/main" id="{6CA1B2CA-D9EF-D25B-DD37-CB9314AF2CB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015" name="Line 1">
          <a:extLst>
            <a:ext uri="{FF2B5EF4-FFF2-40B4-BE49-F238E27FC236}">
              <a16:creationId xmlns:a16="http://schemas.microsoft.com/office/drawing/2014/main" id="{F2BE5F67-52BD-F4E6-4BFE-1B3FC0B519D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016" name="Line 1">
          <a:extLst>
            <a:ext uri="{FF2B5EF4-FFF2-40B4-BE49-F238E27FC236}">
              <a16:creationId xmlns:a16="http://schemas.microsoft.com/office/drawing/2014/main" id="{9D3CDE7B-8677-5120-90BB-F1D1712DE55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57" name="Line 1">
          <a:extLst>
            <a:ext uri="{FF2B5EF4-FFF2-40B4-BE49-F238E27FC236}">
              <a16:creationId xmlns:a16="http://schemas.microsoft.com/office/drawing/2014/main" id="{0CD2C462-7B07-31E7-826D-3792D8EEE2C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58" name="Line 1">
          <a:extLst>
            <a:ext uri="{FF2B5EF4-FFF2-40B4-BE49-F238E27FC236}">
              <a16:creationId xmlns:a16="http://schemas.microsoft.com/office/drawing/2014/main" id="{D64E5213-2AA9-D91E-B2D2-E3A1990F908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59" name="Line 1">
          <a:extLst>
            <a:ext uri="{FF2B5EF4-FFF2-40B4-BE49-F238E27FC236}">
              <a16:creationId xmlns:a16="http://schemas.microsoft.com/office/drawing/2014/main" id="{6D3E4771-75B0-4B17-A5DE-D6B80A27DD4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60" name="Line 1">
          <a:extLst>
            <a:ext uri="{FF2B5EF4-FFF2-40B4-BE49-F238E27FC236}">
              <a16:creationId xmlns:a16="http://schemas.microsoft.com/office/drawing/2014/main" id="{F32A211E-B5A5-E3F0-B91B-5370B26CCC3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61" name="Line 1">
          <a:extLst>
            <a:ext uri="{FF2B5EF4-FFF2-40B4-BE49-F238E27FC236}">
              <a16:creationId xmlns:a16="http://schemas.microsoft.com/office/drawing/2014/main" id="{0DE7EAAE-BC20-7344-E14C-6810AB35C6E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62" name="Line 1">
          <a:extLst>
            <a:ext uri="{FF2B5EF4-FFF2-40B4-BE49-F238E27FC236}">
              <a16:creationId xmlns:a16="http://schemas.microsoft.com/office/drawing/2014/main" id="{63BBD47C-EFC7-E0D5-9DA8-5B2DD9C82EB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63" name="Line 1">
          <a:extLst>
            <a:ext uri="{FF2B5EF4-FFF2-40B4-BE49-F238E27FC236}">
              <a16:creationId xmlns:a16="http://schemas.microsoft.com/office/drawing/2014/main" id="{2EEA1443-A55D-7CE5-26C2-A4BDBF6BAE3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64" name="Line 1">
          <a:extLst>
            <a:ext uri="{FF2B5EF4-FFF2-40B4-BE49-F238E27FC236}">
              <a16:creationId xmlns:a16="http://schemas.microsoft.com/office/drawing/2014/main" id="{BCBF4C7D-DEE4-C712-9DC8-58F72ACB4FF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65" name="Line 1">
          <a:extLst>
            <a:ext uri="{FF2B5EF4-FFF2-40B4-BE49-F238E27FC236}">
              <a16:creationId xmlns:a16="http://schemas.microsoft.com/office/drawing/2014/main" id="{98B4369D-7223-0030-5FEB-8FC28637128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66" name="Line 1">
          <a:extLst>
            <a:ext uri="{FF2B5EF4-FFF2-40B4-BE49-F238E27FC236}">
              <a16:creationId xmlns:a16="http://schemas.microsoft.com/office/drawing/2014/main" id="{15110C44-B965-9FAF-37E2-921D70849F6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67" name="Line 1">
          <a:extLst>
            <a:ext uri="{FF2B5EF4-FFF2-40B4-BE49-F238E27FC236}">
              <a16:creationId xmlns:a16="http://schemas.microsoft.com/office/drawing/2014/main" id="{ABB1701D-A6A5-DC82-10B8-B79983C855C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68" name="Line 1">
          <a:extLst>
            <a:ext uri="{FF2B5EF4-FFF2-40B4-BE49-F238E27FC236}">
              <a16:creationId xmlns:a16="http://schemas.microsoft.com/office/drawing/2014/main" id="{B7BB4702-2A6A-A24E-5466-C6934E3658B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69" name="Line 1">
          <a:extLst>
            <a:ext uri="{FF2B5EF4-FFF2-40B4-BE49-F238E27FC236}">
              <a16:creationId xmlns:a16="http://schemas.microsoft.com/office/drawing/2014/main" id="{78C0CFC6-FB71-19A0-B802-BDC9802CB0C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70" name="Line 1">
          <a:extLst>
            <a:ext uri="{FF2B5EF4-FFF2-40B4-BE49-F238E27FC236}">
              <a16:creationId xmlns:a16="http://schemas.microsoft.com/office/drawing/2014/main" id="{AF62564D-13BF-A4C0-EA4D-B196BF73097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71" name="Line 1">
          <a:extLst>
            <a:ext uri="{FF2B5EF4-FFF2-40B4-BE49-F238E27FC236}">
              <a16:creationId xmlns:a16="http://schemas.microsoft.com/office/drawing/2014/main" id="{9CF65D39-B3A8-0041-1B3D-602F85AFE83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72" name="Line 1">
          <a:extLst>
            <a:ext uri="{FF2B5EF4-FFF2-40B4-BE49-F238E27FC236}">
              <a16:creationId xmlns:a16="http://schemas.microsoft.com/office/drawing/2014/main" id="{A67D1A89-1652-FDE1-9B8F-527408E726C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73" name="Line 1">
          <a:extLst>
            <a:ext uri="{FF2B5EF4-FFF2-40B4-BE49-F238E27FC236}">
              <a16:creationId xmlns:a16="http://schemas.microsoft.com/office/drawing/2014/main" id="{4AEE0BD1-2B82-715B-CEE0-DC57F9B2F02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74" name="Line 1">
          <a:extLst>
            <a:ext uri="{FF2B5EF4-FFF2-40B4-BE49-F238E27FC236}">
              <a16:creationId xmlns:a16="http://schemas.microsoft.com/office/drawing/2014/main" id="{5B3A339B-F01A-CE1B-B9D1-825EDB80761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75" name="Line 1">
          <a:extLst>
            <a:ext uri="{FF2B5EF4-FFF2-40B4-BE49-F238E27FC236}">
              <a16:creationId xmlns:a16="http://schemas.microsoft.com/office/drawing/2014/main" id="{FCA9BCDE-0B0B-0A48-BC6C-210B4C05727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76" name="Line 1">
          <a:extLst>
            <a:ext uri="{FF2B5EF4-FFF2-40B4-BE49-F238E27FC236}">
              <a16:creationId xmlns:a16="http://schemas.microsoft.com/office/drawing/2014/main" id="{0C5F68DA-9A30-FAA0-5512-6C714092413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77" name="Line 1">
          <a:extLst>
            <a:ext uri="{FF2B5EF4-FFF2-40B4-BE49-F238E27FC236}">
              <a16:creationId xmlns:a16="http://schemas.microsoft.com/office/drawing/2014/main" id="{CFD236CF-33BC-1EF9-276A-D8E16AF265B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78" name="Line 1">
          <a:extLst>
            <a:ext uri="{FF2B5EF4-FFF2-40B4-BE49-F238E27FC236}">
              <a16:creationId xmlns:a16="http://schemas.microsoft.com/office/drawing/2014/main" id="{ACF39E82-DA08-6788-7068-E80617BAE3E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79" name="Line 1">
          <a:extLst>
            <a:ext uri="{FF2B5EF4-FFF2-40B4-BE49-F238E27FC236}">
              <a16:creationId xmlns:a16="http://schemas.microsoft.com/office/drawing/2014/main" id="{41B1DE84-4641-317C-63FD-8D3ADAEB687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80" name="Line 1">
          <a:extLst>
            <a:ext uri="{FF2B5EF4-FFF2-40B4-BE49-F238E27FC236}">
              <a16:creationId xmlns:a16="http://schemas.microsoft.com/office/drawing/2014/main" id="{75BDAE3A-943E-D98A-5662-62D4E400F3F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81" name="Line 1">
          <a:extLst>
            <a:ext uri="{FF2B5EF4-FFF2-40B4-BE49-F238E27FC236}">
              <a16:creationId xmlns:a16="http://schemas.microsoft.com/office/drawing/2014/main" id="{449A5F8D-6CB9-8028-FCF7-455D1BE4DA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82" name="Line 1">
          <a:extLst>
            <a:ext uri="{FF2B5EF4-FFF2-40B4-BE49-F238E27FC236}">
              <a16:creationId xmlns:a16="http://schemas.microsoft.com/office/drawing/2014/main" id="{F5B5CA7E-D0A6-46E8-9113-605F8B8D1C1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83" name="Line 1">
          <a:extLst>
            <a:ext uri="{FF2B5EF4-FFF2-40B4-BE49-F238E27FC236}">
              <a16:creationId xmlns:a16="http://schemas.microsoft.com/office/drawing/2014/main" id="{4C17D0FC-8FD5-2CA6-3433-DBFC879F7DE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84" name="Line 1">
          <a:extLst>
            <a:ext uri="{FF2B5EF4-FFF2-40B4-BE49-F238E27FC236}">
              <a16:creationId xmlns:a16="http://schemas.microsoft.com/office/drawing/2014/main" id="{11C4744A-3E41-B1AB-2DA2-BC4E74777EF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85" name="Line 1">
          <a:extLst>
            <a:ext uri="{FF2B5EF4-FFF2-40B4-BE49-F238E27FC236}">
              <a16:creationId xmlns:a16="http://schemas.microsoft.com/office/drawing/2014/main" id="{9A6A4EE7-FE8C-3507-E56F-438F46A3E22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86" name="Line 1">
          <a:extLst>
            <a:ext uri="{FF2B5EF4-FFF2-40B4-BE49-F238E27FC236}">
              <a16:creationId xmlns:a16="http://schemas.microsoft.com/office/drawing/2014/main" id="{53A90D32-7B60-C804-781F-5D99E887B4E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87" name="Line 1">
          <a:extLst>
            <a:ext uri="{FF2B5EF4-FFF2-40B4-BE49-F238E27FC236}">
              <a16:creationId xmlns:a16="http://schemas.microsoft.com/office/drawing/2014/main" id="{542B2D49-3697-36B3-C25D-560215DC189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88" name="Line 1">
          <a:extLst>
            <a:ext uri="{FF2B5EF4-FFF2-40B4-BE49-F238E27FC236}">
              <a16:creationId xmlns:a16="http://schemas.microsoft.com/office/drawing/2014/main" id="{F4BF6ACD-3A0B-D2FF-ADBF-B6932533C6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89" name="Line 1">
          <a:extLst>
            <a:ext uri="{FF2B5EF4-FFF2-40B4-BE49-F238E27FC236}">
              <a16:creationId xmlns:a16="http://schemas.microsoft.com/office/drawing/2014/main" id="{261DC937-5E40-63A0-50BF-11EE854BE5D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90" name="Line 1">
          <a:extLst>
            <a:ext uri="{FF2B5EF4-FFF2-40B4-BE49-F238E27FC236}">
              <a16:creationId xmlns:a16="http://schemas.microsoft.com/office/drawing/2014/main" id="{C0FAB74C-D355-647D-8F1B-5777C59D9F2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91" name="Line 1">
          <a:extLst>
            <a:ext uri="{FF2B5EF4-FFF2-40B4-BE49-F238E27FC236}">
              <a16:creationId xmlns:a16="http://schemas.microsoft.com/office/drawing/2014/main" id="{F28285E4-BA22-7181-C563-7AE9A6B84D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92" name="Line 1">
          <a:extLst>
            <a:ext uri="{FF2B5EF4-FFF2-40B4-BE49-F238E27FC236}">
              <a16:creationId xmlns:a16="http://schemas.microsoft.com/office/drawing/2014/main" id="{8B7E6448-5370-6AF2-2B04-FED9A338BD0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93" name="Line 1">
          <a:extLst>
            <a:ext uri="{FF2B5EF4-FFF2-40B4-BE49-F238E27FC236}">
              <a16:creationId xmlns:a16="http://schemas.microsoft.com/office/drawing/2014/main" id="{6120F220-4EE1-1279-F813-DA92688A9F6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94" name="Line 1">
          <a:extLst>
            <a:ext uri="{FF2B5EF4-FFF2-40B4-BE49-F238E27FC236}">
              <a16:creationId xmlns:a16="http://schemas.microsoft.com/office/drawing/2014/main" id="{3F4AF449-B802-681B-767A-2D4F07CA38E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95" name="Line 1">
          <a:extLst>
            <a:ext uri="{FF2B5EF4-FFF2-40B4-BE49-F238E27FC236}">
              <a16:creationId xmlns:a16="http://schemas.microsoft.com/office/drawing/2014/main" id="{D5C25FE0-8F88-A4E5-F4F3-3A959EE39A9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96" name="Line 1">
          <a:extLst>
            <a:ext uri="{FF2B5EF4-FFF2-40B4-BE49-F238E27FC236}">
              <a16:creationId xmlns:a16="http://schemas.microsoft.com/office/drawing/2014/main" id="{5C7F7DCB-2B5C-5613-E305-7C8B0A73273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97" name="Line 1">
          <a:extLst>
            <a:ext uri="{FF2B5EF4-FFF2-40B4-BE49-F238E27FC236}">
              <a16:creationId xmlns:a16="http://schemas.microsoft.com/office/drawing/2014/main" id="{C31EDD63-0634-7E18-FDAA-C05E94BF3D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98" name="Line 1">
          <a:extLst>
            <a:ext uri="{FF2B5EF4-FFF2-40B4-BE49-F238E27FC236}">
              <a16:creationId xmlns:a16="http://schemas.microsoft.com/office/drawing/2014/main" id="{45F6803E-7BCB-D5DA-9432-94D41FEC259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61" name="Line 1">
          <a:extLst>
            <a:ext uri="{FF2B5EF4-FFF2-40B4-BE49-F238E27FC236}">
              <a16:creationId xmlns:a16="http://schemas.microsoft.com/office/drawing/2014/main" id="{DD2712E0-A505-EEDE-3DC9-6C21CA78AE5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62" name="Line 1">
          <a:extLst>
            <a:ext uri="{FF2B5EF4-FFF2-40B4-BE49-F238E27FC236}">
              <a16:creationId xmlns:a16="http://schemas.microsoft.com/office/drawing/2014/main" id="{3DE116A5-493B-5A5E-F347-13C4D6428B1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63" name="Line 1">
          <a:extLst>
            <a:ext uri="{FF2B5EF4-FFF2-40B4-BE49-F238E27FC236}">
              <a16:creationId xmlns:a16="http://schemas.microsoft.com/office/drawing/2014/main" id="{C0544EA9-0E45-981D-8B8D-C25AC666ADF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64" name="Line 1">
          <a:extLst>
            <a:ext uri="{FF2B5EF4-FFF2-40B4-BE49-F238E27FC236}">
              <a16:creationId xmlns:a16="http://schemas.microsoft.com/office/drawing/2014/main" id="{62BEC157-90C3-67FC-915C-5C34F651123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65" name="Line 1">
          <a:extLst>
            <a:ext uri="{FF2B5EF4-FFF2-40B4-BE49-F238E27FC236}">
              <a16:creationId xmlns:a16="http://schemas.microsoft.com/office/drawing/2014/main" id="{E1F662EF-2113-8D9C-82F5-B956ED48014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66" name="Line 1">
          <a:extLst>
            <a:ext uri="{FF2B5EF4-FFF2-40B4-BE49-F238E27FC236}">
              <a16:creationId xmlns:a16="http://schemas.microsoft.com/office/drawing/2014/main" id="{A81824BA-9FE4-833B-7A5F-6AA5BBCB64B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67" name="Line 1">
          <a:extLst>
            <a:ext uri="{FF2B5EF4-FFF2-40B4-BE49-F238E27FC236}">
              <a16:creationId xmlns:a16="http://schemas.microsoft.com/office/drawing/2014/main" id="{5E70EF9D-BA23-EDFB-19F7-CDF3E1EDECB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68" name="Line 1">
          <a:extLst>
            <a:ext uri="{FF2B5EF4-FFF2-40B4-BE49-F238E27FC236}">
              <a16:creationId xmlns:a16="http://schemas.microsoft.com/office/drawing/2014/main" id="{46965743-E0E6-9951-FE53-24977C32EEE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69" name="Line 1">
          <a:extLst>
            <a:ext uri="{FF2B5EF4-FFF2-40B4-BE49-F238E27FC236}">
              <a16:creationId xmlns:a16="http://schemas.microsoft.com/office/drawing/2014/main" id="{C6177950-B8D9-9E4A-36B0-D2A32AA26CE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70" name="Line 1">
          <a:extLst>
            <a:ext uri="{FF2B5EF4-FFF2-40B4-BE49-F238E27FC236}">
              <a16:creationId xmlns:a16="http://schemas.microsoft.com/office/drawing/2014/main" id="{A6C8C669-021C-AD37-E101-08F7AC72F99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71" name="Line 1">
          <a:extLst>
            <a:ext uri="{FF2B5EF4-FFF2-40B4-BE49-F238E27FC236}">
              <a16:creationId xmlns:a16="http://schemas.microsoft.com/office/drawing/2014/main" id="{C0F2B85E-8F1A-30C1-45D7-96CD856D6D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72" name="Line 1">
          <a:extLst>
            <a:ext uri="{FF2B5EF4-FFF2-40B4-BE49-F238E27FC236}">
              <a16:creationId xmlns:a16="http://schemas.microsoft.com/office/drawing/2014/main" id="{A41B3892-348C-2865-15C5-2E5A50D92BC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73" name="Line 1">
          <a:extLst>
            <a:ext uri="{FF2B5EF4-FFF2-40B4-BE49-F238E27FC236}">
              <a16:creationId xmlns:a16="http://schemas.microsoft.com/office/drawing/2014/main" id="{2D507968-30FC-1E3E-8E70-93084CED502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74" name="Line 1">
          <a:extLst>
            <a:ext uri="{FF2B5EF4-FFF2-40B4-BE49-F238E27FC236}">
              <a16:creationId xmlns:a16="http://schemas.microsoft.com/office/drawing/2014/main" id="{6F46239C-BA17-14CD-CD06-78FB7FF3E9D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75" name="Line 1">
          <a:extLst>
            <a:ext uri="{FF2B5EF4-FFF2-40B4-BE49-F238E27FC236}">
              <a16:creationId xmlns:a16="http://schemas.microsoft.com/office/drawing/2014/main" id="{ADBF953B-A746-266D-F8E9-1F6E9424557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76" name="Line 1">
          <a:extLst>
            <a:ext uri="{FF2B5EF4-FFF2-40B4-BE49-F238E27FC236}">
              <a16:creationId xmlns:a16="http://schemas.microsoft.com/office/drawing/2014/main" id="{7E4D968C-ED52-C58D-BE04-A60942F7F51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77" name="Line 1">
          <a:extLst>
            <a:ext uri="{FF2B5EF4-FFF2-40B4-BE49-F238E27FC236}">
              <a16:creationId xmlns:a16="http://schemas.microsoft.com/office/drawing/2014/main" id="{1057A69E-799D-1671-CDDE-E11A1CD8D25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78" name="Line 1">
          <a:extLst>
            <a:ext uri="{FF2B5EF4-FFF2-40B4-BE49-F238E27FC236}">
              <a16:creationId xmlns:a16="http://schemas.microsoft.com/office/drawing/2014/main" id="{80CB4FA8-E84A-45CD-EB88-F01A4653B20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79" name="Line 1">
          <a:extLst>
            <a:ext uri="{FF2B5EF4-FFF2-40B4-BE49-F238E27FC236}">
              <a16:creationId xmlns:a16="http://schemas.microsoft.com/office/drawing/2014/main" id="{F6501520-D708-390E-FD3F-35377E3CD55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80" name="Line 1">
          <a:extLst>
            <a:ext uri="{FF2B5EF4-FFF2-40B4-BE49-F238E27FC236}">
              <a16:creationId xmlns:a16="http://schemas.microsoft.com/office/drawing/2014/main" id="{D1EDA841-D83F-746B-01D4-56D823E811C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81" name="Line 1">
          <a:extLst>
            <a:ext uri="{FF2B5EF4-FFF2-40B4-BE49-F238E27FC236}">
              <a16:creationId xmlns:a16="http://schemas.microsoft.com/office/drawing/2014/main" id="{26C5118B-95ED-5A01-DA0C-64BC0E70C89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82" name="Line 1">
          <a:extLst>
            <a:ext uri="{FF2B5EF4-FFF2-40B4-BE49-F238E27FC236}">
              <a16:creationId xmlns:a16="http://schemas.microsoft.com/office/drawing/2014/main" id="{9C4FA50B-3CE4-AA9D-C4E3-275C74D4CE7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83" name="Line 1">
          <a:extLst>
            <a:ext uri="{FF2B5EF4-FFF2-40B4-BE49-F238E27FC236}">
              <a16:creationId xmlns:a16="http://schemas.microsoft.com/office/drawing/2014/main" id="{6EECEC62-9637-5AEC-E00A-BDBC8C8F694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84" name="Line 1">
          <a:extLst>
            <a:ext uri="{FF2B5EF4-FFF2-40B4-BE49-F238E27FC236}">
              <a16:creationId xmlns:a16="http://schemas.microsoft.com/office/drawing/2014/main" id="{B915CF26-56B5-65E1-8FEF-338D20DBB58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85" name="Line 1">
          <a:extLst>
            <a:ext uri="{FF2B5EF4-FFF2-40B4-BE49-F238E27FC236}">
              <a16:creationId xmlns:a16="http://schemas.microsoft.com/office/drawing/2014/main" id="{2BD78B2A-422D-3729-6E3A-003AEF321C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86" name="Line 1">
          <a:extLst>
            <a:ext uri="{FF2B5EF4-FFF2-40B4-BE49-F238E27FC236}">
              <a16:creationId xmlns:a16="http://schemas.microsoft.com/office/drawing/2014/main" id="{F5B23F6D-A00B-C80F-40C9-5FBB4F86D90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87" name="Line 1">
          <a:extLst>
            <a:ext uri="{FF2B5EF4-FFF2-40B4-BE49-F238E27FC236}">
              <a16:creationId xmlns:a16="http://schemas.microsoft.com/office/drawing/2014/main" id="{C17D9548-AB4A-E5B6-7DE5-3EFD8A9866C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88" name="Line 1">
          <a:extLst>
            <a:ext uri="{FF2B5EF4-FFF2-40B4-BE49-F238E27FC236}">
              <a16:creationId xmlns:a16="http://schemas.microsoft.com/office/drawing/2014/main" id="{11D4DCF3-EE8C-B5C2-BAA8-64BF3A9A698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89" name="Line 1">
          <a:extLst>
            <a:ext uri="{FF2B5EF4-FFF2-40B4-BE49-F238E27FC236}">
              <a16:creationId xmlns:a16="http://schemas.microsoft.com/office/drawing/2014/main" id="{1C68596F-4F7F-2428-7EF4-5266AAEBC29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90" name="Line 1">
          <a:extLst>
            <a:ext uri="{FF2B5EF4-FFF2-40B4-BE49-F238E27FC236}">
              <a16:creationId xmlns:a16="http://schemas.microsoft.com/office/drawing/2014/main" id="{A4F6C544-7343-E766-CEDC-EF218E10CF7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91" name="Line 1">
          <a:extLst>
            <a:ext uri="{FF2B5EF4-FFF2-40B4-BE49-F238E27FC236}">
              <a16:creationId xmlns:a16="http://schemas.microsoft.com/office/drawing/2014/main" id="{2A5B508E-15F7-056E-5752-FFD7797B92F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92" name="Line 1">
          <a:extLst>
            <a:ext uri="{FF2B5EF4-FFF2-40B4-BE49-F238E27FC236}">
              <a16:creationId xmlns:a16="http://schemas.microsoft.com/office/drawing/2014/main" id="{62A1EDF8-B8C2-02A1-4BDF-833AC9A7247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93" name="Line 1">
          <a:extLst>
            <a:ext uri="{FF2B5EF4-FFF2-40B4-BE49-F238E27FC236}">
              <a16:creationId xmlns:a16="http://schemas.microsoft.com/office/drawing/2014/main" id="{F62296F5-AE07-07BB-EA4F-37D86CB8CD7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94" name="Line 1">
          <a:extLst>
            <a:ext uri="{FF2B5EF4-FFF2-40B4-BE49-F238E27FC236}">
              <a16:creationId xmlns:a16="http://schemas.microsoft.com/office/drawing/2014/main" id="{2B5D24F6-2C8A-8537-151B-A25DEAB0F2F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95" name="Line 1">
          <a:extLst>
            <a:ext uri="{FF2B5EF4-FFF2-40B4-BE49-F238E27FC236}">
              <a16:creationId xmlns:a16="http://schemas.microsoft.com/office/drawing/2014/main" id="{83D758D0-78C0-D31B-C452-79B703F82A0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96" name="Line 1">
          <a:extLst>
            <a:ext uri="{FF2B5EF4-FFF2-40B4-BE49-F238E27FC236}">
              <a16:creationId xmlns:a16="http://schemas.microsoft.com/office/drawing/2014/main" id="{D85B5976-EA4D-CBA3-CFF4-C7C8EFDB29D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97" name="Line 1">
          <a:extLst>
            <a:ext uri="{FF2B5EF4-FFF2-40B4-BE49-F238E27FC236}">
              <a16:creationId xmlns:a16="http://schemas.microsoft.com/office/drawing/2014/main" id="{35B86EB8-4B90-2461-A448-7D29B48DAC2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98" name="Line 1">
          <a:extLst>
            <a:ext uri="{FF2B5EF4-FFF2-40B4-BE49-F238E27FC236}">
              <a16:creationId xmlns:a16="http://schemas.microsoft.com/office/drawing/2014/main" id="{649AD146-9824-EB57-B22A-11D53EE5D8C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099" name="Line 1">
          <a:extLst>
            <a:ext uri="{FF2B5EF4-FFF2-40B4-BE49-F238E27FC236}">
              <a16:creationId xmlns:a16="http://schemas.microsoft.com/office/drawing/2014/main" id="{F1E3FAA2-054C-CEE5-40AD-7DD297E806A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00" name="Line 1">
          <a:extLst>
            <a:ext uri="{FF2B5EF4-FFF2-40B4-BE49-F238E27FC236}">
              <a16:creationId xmlns:a16="http://schemas.microsoft.com/office/drawing/2014/main" id="{8E0F4F67-2DD4-85DB-6319-C6C6F79FD02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01" name="Line 1">
          <a:extLst>
            <a:ext uri="{FF2B5EF4-FFF2-40B4-BE49-F238E27FC236}">
              <a16:creationId xmlns:a16="http://schemas.microsoft.com/office/drawing/2014/main" id="{67370C4A-77AC-145B-0477-AF4C3CC5538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02" name="Line 1">
          <a:extLst>
            <a:ext uri="{FF2B5EF4-FFF2-40B4-BE49-F238E27FC236}">
              <a16:creationId xmlns:a16="http://schemas.microsoft.com/office/drawing/2014/main" id="{55937A10-4069-6041-68EF-5E975131E8B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42" name="Line 1">
          <a:extLst>
            <a:ext uri="{FF2B5EF4-FFF2-40B4-BE49-F238E27FC236}">
              <a16:creationId xmlns:a16="http://schemas.microsoft.com/office/drawing/2014/main" id="{A1B0F3F0-E048-34DE-546C-B4C8B15AACB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43" name="Line 1">
          <a:extLst>
            <a:ext uri="{FF2B5EF4-FFF2-40B4-BE49-F238E27FC236}">
              <a16:creationId xmlns:a16="http://schemas.microsoft.com/office/drawing/2014/main" id="{8AC99EE1-2597-567A-D021-7355958820D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44" name="Line 1">
          <a:extLst>
            <a:ext uri="{FF2B5EF4-FFF2-40B4-BE49-F238E27FC236}">
              <a16:creationId xmlns:a16="http://schemas.microsoft.com/office/drawing/2014/main" id="{6E90955C-A2DF-9479-5295-342BCE441E0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45" name="Line 1">
          <a:extLst>
            <a:ext uri="{FF2B5EF4-FFF2-40B4-BE49-F238E27FC236}">
              <a16:creationId xmlns:a16="http://schemas.microsoft.com/office/drawing/2014/main" id="{4F2A4AAA-6959-927C-0DA1-0CA2B62221D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46" name="Line 1">
          <a:extLst>
            <a:ext uri="{FF2B5EF4-FFF2-40B4-BE49-F238E27FC236}">
              <a16:creationId xmlns:a16="http://schemas.microsoft.com/office/drawing/2014/main" id="{EAB484B9-CE7D-EBB9-DCEA-A98A478649C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47" name="Line 1">
          <a:extLst>
            <a:ext uri="{FF2B5EF4-FFF2-40B4-BE49-F238E27FC236}">
              <a16:creationId xmlns:a16="http://schemas.microsoft.com/office/drawing/2014/main" id="{AE28D318-438F-2D20-1950-ED3BBD14562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48" name="Line 1">
          <a:extLst>
            <a:ext uri="{FF2B5EF4-FFF2-40B4-BE49-F238E27FC236}">
              <a16:creationId xmlns:a16="http://schemas.microsoft.com/office/drawing/2014/main" id="{1900C7E4-982F-2C23-99C9-A4BB4A3C32B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49" name="Line 1">
          <a:extLst>
            <a:ext uri="{FF2B5EF4-FFF2-40B4-BE49-F238E27FC236}">
              <a16:creationId xmlns:a16="http://schemas.microsoft.com/office/drawing/2014/main" id="{BE9BED28-2197-ACD3-0B56-B46213BE8AD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50" name="Line 1">
          <a:extLst>
            <a:ext uri="{FF2B5EF4-FFF2-40B4-BE49-F238E27FC236}">
              <a16:creationId xmlns:a16="http://schemas.microsoft.com/office/drawing/2014/main" id="{F5F168AE-9850-7AB0-87A9-F8103F4C11F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51" name="Line 1">
          <a:extLst>
            <a:ext uri="{FF2B5EF4-FFF2-40B4-BE49-F238E27FC236}">
              <a16:creationId xmlns:a16="http://schemas.microsoft.com/office/drawing/2014/main" id="{1C17FE40-9F2B-7B70-7E0D-7B7AC3D23C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52" name="Line 1">
          <a:extLst>
            <a:ext uri="{FF2B5EF4-FFF2-40B4-BE49-F238E27FC236}">
              <a16:creationId xmlns:a16="http://schemas.microsoft.com/office/drawing/2014/main" id="{DDE89AA2-DA83-9FB9-2884-B65E64BB1D8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53" name="Line 1">
          <a:extLst>
            <a:ext uri="{FF2B5EF4-FFF2-40B4-BE49-F238E27FC236}">
              <a16:creationId xmlns:a16="http://schemas.microsoft.com/office/drawing/2014/main" id="{D6739802-3866-328B-5D09-FFCCA8F793F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54" name="Line 1">
          <a:extLst>
            <a:ext uri="{FF2B5EF4-FFF2-40B4-BE49-F238E27FC236}">
              <a16:creationId xmlns:a16="http://schemas.microsoft.com/office/drawing/2014/main" id="{3030BA31-773F-611C-BF44-CB4A8CF066C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55" name="Line 1">
          <a:extLst>
            <a:ext uri="{FF2B5EF4-FFF2-40B4-BE49-F238E27FC236}">
              <a16:creationId xmlns:a16="http://schemas.microsoft.com/office/drawing/2014/main" id="{FCD5C949-E3B9-3413-E843-1A115652DAF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56" name="Line 1">
          <a:extLst>
            <a:ext uri="{FF2B5EF4-FFF2-40B4-BE49-F238E27FC236}">
              <a16:creationId xmlns:a16="http://schemas.microsoft.com/office/drawing/2014/main" id="{9AD977AF-B339-EE75-C369-B9C2624F218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57" name="Line 1">
          <a:extLst>
            <a:ext uri="{FF2B5EF4-FFF2-40B4-BE49-F238E27FC236}">
              <a16:creationId xmlns:a16="http://schemas.microsoft.com/office/drawing/2014/main" id="{B9A84B85-5753-9B77-5EC3-19BF9457CEE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58" name="Line 1">
          <a:extLst>
            <a:ext uri="{FF2B5EF4-FFF2-40B4-BE49-F238E27FC236}">
              <a16:creationId xmlns:a16="http://schemas.microsoft.com/office/drawing/2014/main" id="{7C815986-53FD-7B8A-D0F6-B60721ABBA7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59" name="Line 1">
          <a:extLst>
            <a:ext uri="{FF2B5EF4-FFF2-40B4-BE49-F238E27FC236}">
              <a16:creationId xmlns:a16="http://schemas.microsoft.com/office/drawing/2014/main" id="{07811B42-A6DF-E043-8D9B-9E7F85E6807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60" name="Line 1">
          <a:extLst>
            <a:ext uri="{FF2B5EF4-FFF2-40B4-BE49-F238E27FC236}">
              <a16:creationId xmlns:a16="http://schemas.microsoft.com/office/drawing/2014/main" id="{81F97A38-6679-6992-55FF-E3D4858F935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61" name="Line 1">
          <a:extLst>
            <a:ext uri="{FF2B5EF4-FFF2-40B4-BE49-F238E27FC236}">
              <a16:creationId xmlns:a16="http://schemas.microsoft.com/office/drawing/2014/main" id="{8DF4A3C9-6741-571C-7232-91A7D18E02C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62" name="Line 1">
          <a:extLst>
            <a:ext uri="{FF2B5EF4-FFF2-40B4-BE49-F238E27FC236}">
              <a16:creationId xmlns:a16="http://schemas.microsoft.com/office/drawing/2014/main" id="{95C36379-229A-AFCE-95A3-52378D3148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63" name="Line 1">
          <a:extLst>
            <a:ext uri="{FF2B5EF4-FFF2-40B4-BE49-F238E27FC236}">
              <a16:creationId xmlns:a16="http://schemas.microsoft.com/office/drawing/2014/main" id="{79F8B07C-94A8-FF12-2E7C-27AEADCFF4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64" name="Line 1">
          <a:extLst>
            <a:ext uri="{FF2B5EF4-FFF2-40B4-BE49-F238E27FC236}">
              <a16:creationId xmlns:a16="http://schemas.microsoft.com/office/drawing/2014/main" id="{A3EDF218-F705-FFDD-07B8-87A9CDD267C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65" name="Line 1">
          <a:extLst>
            <a:ext uri="{FF2B5EF4-FFF2-40B4-BE49-F238E27FC236}">
              <a16:creationId xmlns:a16="http://schemas.microsoft.com/office/drawing/2014/main" id="{5D237679-79D9-E200-20CB-9535B9C1BCD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66" name="Line 1">
          <a:extLst>
            <a:ext uri="{FF2B5EF4-FFF2-40B4-BE49-F238E27FC236}">
              <a16:creationId xmlns:a16="http://schemas.microsoft.com/office/drawing/2014/main" id="{8815181A-0D87-2C90-B187-7858B65075E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67" name="Line 1">
          <a:extLst>
            <a:ext uri="{FF2B5EF4-FFF2-40B4-BE49-F238E27FC236}">
              <a16:creationId xmlns:a16="http://schemas.microsoft.com/office/drawing/2014/main" id="{849125C1-5DF0-0CF7-419D-FB7D6364F53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68" name="Line 1">
          <a:extLst>
            <a:ext uri="{FF2B5EF4-FFF2-40B4-BE49-F238E27FC236}">
              <a16:creationId xmlns:a16="http://schemas.microsoft.com/office/drawing/2014/main" id="{CCC2C545-B4E8-3AE6-3D06-EDEF5952131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69" name="Line 1">
          <a:extLst>
            <a:ext uri="{FF2B5EF4-FFF2-40B4-BE49-F238E27FC236}">
              <a16:creationId xmlns:a16="http://schemas.microsoft.com/office/drawing/2014/main" id="{A62B6297-1143-C97B-17F8-4732B3B4ACC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70" name="Line 1">
          <a:extLst>
            <a:ext uri="{FF2B5EF4-FFF2-40B4-BE49-F238E27FC236}">
              <a16:creationId xmlns:a16="http://schemas.microsoft.com/office/drawing/2014/main" id="{609EE0CA-A8AA-B898-8853-F77B7A5B4EE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71" name="Line 1">
          <a:extLst>
            <a:ext uri="{FF2B5EF4-FFF2-40B4-BE49-F238E27FC236}">
              <a16:creationId xmlns:a16="http://schemas.microsoft.com/office/drawing/2014/main" id="{0519D00C-52B4-C588-6D8E-2A8471CD86F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72" name="Line 1">
          <a:extLst>
            <a:ext uri="{FF2B5EF4-FFF2-40B4-BE49-F238E27FC236}">
              <a16:creationId xmlns:a16="http://schemas.microsoft.com/office/drawing/2014/main" id="{744A8284-F74B-D3DC-A9F8-7AD48E545FD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73" name="Line 1">
          <a:extLst>
            <a:ext uri="{FF2B5EF4-FFF2-40B4-BE49-F238E27FC236}">
              <a16:creationId xmlns:a16="http://schemas.microsoft.com/office/drawing/2014/main" id="{DF4FF7EF-88B7-3E5E-9122-5D7A0CA633A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74" name="Line 1">
          <a:extLst>
            <a:ext uri="{FF2B5EF4-FFF2-40B4-BE49-F238E27FC236}">
              <a16:creationId xmlns:a16="http://schemas.microsoft.com/office/drawing/2014/main" id="{7BC57488-3094-F981-C045-B9F3850B192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75" name="Line 1">
          <a:extLst>
            <a:ext uri="{FF2B5EF4-FFF2-40B4-BE49-F238E27FC236}">
              <a16:creationId xmlns:a16="http://schemas.microsoft.com/office/drawing/2014/main" id="{EB08E6D2-8C6D-CF91-4778-D8A41F73D3E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76" name="Line 1">
          <a:extLst>
            <a:ext uri="{FF2B5EF4-FFF2-40B4-BE49-F238E27FC236}">
              <a16:creationId xmlns:a16="http://schemas.microsoft.com/office/drawing/2014/main" id="{C36E3B28-8316-698B-81B2-7A424C94ED8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77" name="Line 1">
          <a:extLst>
            <a:ext uri="{FF2B5EF4-FFF2-40B4-BE49-F238E27FC236}">
              <a16:creationId xmlns:a16="http://schemas.microsoft.com/office/drawing/2014/main" id="{F7A70C34-BB41-DB4F-2400-C830E6C2BC1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78" name="Line 1">
          <a:extLst>
            <a:ext uri="{FF2B5EF4-FFF2-40B4-BE49-F238E27FC236}">
              <a16:creationId xmlns:a16="http://schemas.microsoft.com/office/drawing/2014/main" id="{0D6DC58A-9156-7925-7C85-4152F1FDDB3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79" name="Line 1">
          <a:extLst>
            <a:ext uri="{FF2B5EF4-FFF2-40B4-BE49-F238E27FC236}">
              <a16:creationId xmlns:a16="http://schemas.microsoft.com/office/drawing/2014/main" id="{15DB5C86-9C2E-4B7F-0E3B-116262AA2DA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80" name="Line 1">
          <a:extLst>
            <a:ext uri="{FF2B5EF4-FFF2-40B4-BE49-F238E27FC236}">
              <a16:creationId xmlns:a16="http://schemas.microsoft.com/office/drawing/2014/main" id="{40F05298-722B-D0F7-62BC-BB18DBD2455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81" name="Line 1">
          <a:extLst>
            <a:ext uri="{FF2B5EF4-FFF2-40B4-BE49-F238E27FC236}">
              <a16:creationId xmlns:a16="http://schemas.microsoft.com/office/drawing/2014/main" id="{DB6B68AE-A03E-3F79-B576-AAAEEC5EBA4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82" name="Line 1">
          <a:extLst>
            <a:ext uri="{FF2B5EF4-FFF2-40B4-BE49-F238E27FC236}">
              <a16:creationId xmlns:a16="http://schemas.microsoft.com/office/drawing/2014/main" id="{754BFDAF-0029-92FC-92BC-4EDDECE78DF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83" name="Line 1">
          <a:extLst>
            <a:ext uri="{FF2B5EF4-FFF2-40B4-BE49-F238E27FC236}">
              <a16:creationId xmlns:a16="http://schemas.microsoft.com/office/drawing/2014/main" id="{21C5867F-7A21-0B58-38C9-BC198B0DDE0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tabSelected="1" zoomScaleNormal="100" workbookViewId="0">
      <pane ySplit="7" topLeftCell="A8" activePane="bottomLeft" state="frozen"/>
      <selection pane="bottomLeft" activeCell="H12" sqref="H12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8" t="str">
        <f>B4&amp;L3&amp;"  일반회계 세외수입 징수현황"</f>
        <v>2023년  3월  서구  일반회계 세외수입 징수현황</v>
      </c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32" t="s">
        <v>118</v>
      </c>
      <c r="M3" s="132"/>
      <c r="O3" s="3">
        <f>COUNTIF(O7:P77,"err")</f>
        <v>0</v>
      </c>
    </row>
    <row r="4" spans="2:16" s="4" customFormat="1" ht="18.75" customHeight="1" thickBot="1" x14ac:dyDescent="0.2">
      <c r="B4" s="137" t="s">
        <v>117</v>
      </c>
      <c r="C4" s="137"/>
      <c r="D4" s="137"/>
      <c r="E4" s="1"/>
      <c r="F4" s="1"/>
      <c r="G4" s="1"/>
      <c r="H4" s="1"/>
      <c r="I4" s="1"/>
      <c r="J4" s="1"/>
      <c r="K4" s="1"/>
      <c r="L4" s="129" t="s">
        <v>13</v>
      </c>
      <c r="M4" s="129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3" t="s">
        <v>9</v>
      </c>
      <c r="M5" s="134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30" t="s">
        <v>18</v>
      </c>
      <c r="C7" s="131"/>
      <c r="D7" s="131"/>
      <c r="E7" s="26">
        <f>E8+E40+E62</f>
        <v>79708867000</v>
      </c>
      <c r="F7" s="26">
        <f t="shared" ref="F7:K7" si="0">F8+F40+F62</f>
        <v>61888145027</v>
      </c>
      <c r="G7" s="26">
        <f t="shared" si="0"/>
        <v>23902135879</v>
      </c>
      <c r="H7" s="26">
        <f t="shared" si="0"/>
        <v>67158160</v>
      </c>
      <c r="I7" s="26">
        <f t="shared" si="0"/>
        <v>37918850988</v>
      </c>
      <c r="J7" s="26">
        <f t="shared" si="0"/>
        <v>30906235880</v>
      </c>
      <c r="K7" s="26">
        <f t="shared" si="0"/>
        <v>7012615108</v>
      </c>
      <c r="L7" s="27">
        <f>IFERROR(G7/E7,0)*100</f>
        <v>29.986796674703708</v>
      </c>
      <c r="M7" s="28">
        <f>IFERROR(G7/F7,0)*100</f>
        <v>38.621509609913488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35" t="s">
        <v>19</v>
      </c>
      <c r="C8" s="136"/>
      <c r="D8" s="136"/>
      <c r="E8" s="29">
        <f t="shared" ref="E8:K8" si="1">E9+E12+E22+E28+E34+E36</f>
        <v>56147495000</v>
      </c>
      <c r="F8" s="29">
        <f t="shared" si="1"/>
        <v>17042886561</v>
      </c>
      <c r="G8" s="29">
        <f t="shared" si="1"/>
        <v>16951415794</v>
      </c>
      <c r="H8" s="29">
        <f t="shared" si="1"/>
        <v>0</v>
      </c>
      <c r="I8" s="29">
        <f t="shared" si="1"/>
        <v>91470767</v>
      </c>
      <c r="J8" s="29">
        <f t="shared" si="1"/>
        <v>19712253</v>
      </c>
      <c r="K8" s="29">
        <f t="shared" si="1"/>
        <v>71758514</v>
      </c>
      <c r="L8" s="29">
        <f t="shared" ref="L8:L77" si="2">IFERROR(G8/E8,0)*100</f>
        <v>30.19086745365933</v>
      </c>
      <c r="M8" s="30">
        <f t="shared" ref="M8:M77" si="3">IFERROR(G8/F8,0)*100</f>
        <v>99.463290642271147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138516000</v>
      </c>
      <c r="F9" s="33">
        <f t="shared" ref="F9:K9" si="6">SUM(F10:F11)</f>
        <v>443835130</v>
      </c>
      <c r="G9" s="33">
        <f t="shared" si="6"/>
        <v>428497130</v>
      </c>
      <c r="H9" s="33">
        <f t="shared" si="6"/>
        <v>0</v>
      </c>
      <c r="I9" s="33">
        <f t="shared" si="6"/>
        <v>15338000</v>
      </c>
      <c r="J9" s="33">
        <f t="shared" si="6"/>
        <v>4610860</v>
      </c>
      <c r="K9" s="33">
        <f t="shared" si="6"/>
        <v>10727140</v>
      </c>
      <c r="L9" s="33">
        <f t="shared" si="2"/>
        <v>309.34847237864216</v>
      </c>
      <c r="M9" s="34">
        <f t="shared" si="3"/>
        <v>96.544212261882024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/>
      <c r="F10" s="36">
        <v>303968220</v>
      </c>
      <c r="G10" s="36">
        <v>297481780</v>
      </c>
      <c r="H10" s="36">
        <v>0</v>
      </c>
      <c r="I10" s="37">
        <f>F10-G10-H10</f>
        <v>6486440</v>
      </c>
      <c r="J10" s="37">
        <f>I10-K10</f>
        <v>4610860</v>
      </c>
      <c r="K10" s="37">
        <v>1875580</v>
      </c>
      <c r="L10" s="37">
        <f t="shared" si="2"/>
        <v>0</v>
      </c>
      <c r="M10" s="38">
        <f t="shared" si="3"/>
        <v>97.866079552658505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138516000</v>
      </c>
      <c r="F11" s="36">
        <v>139866910</v>
      </c>
      <c r="G11" s="36">
        <v>131015350</v>
      </c>
      <c r="H11" s="36">
        <v>0</v>
      </c>
      <c r="I11" s="37">
        <f>F11-G11-H11</f>
        <v>8851560</v>
      </c>
      <c r="J11" s="37">
        <f>I11-K11</f>
        <v>0</v>
      </c>
      <c r="K11" s="37">
        <v>8851560</v>
      </c>
      <c r="L11" s="37">
        <f t="shared" si="2"/>
        <v>94.584993791330959</v>
      </c>
      <c r="M11" s="38">
        <f t="shared" si="3"/>
        <v>93.671440943393975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9112092000</v>
      </c>
      <c r="F12" s="33">
        <v>816805958</v>
      </c>
      <c r="G12" s="33">
        <v>780665105</v>
      </c>
      <c r="H12" s="33">
        <v>0</v>
      </c>
      <c r="I12" s="33">
        <f>SUM(I13:I21)</f>
        <v>36140853</v>
      </c>
      <c r="J12" s="33">
        <f>SUM(J13:J21)</f>
        <v>1126800</v>
      </c>
      <c r="K12" s="33">
        <v>35014053</v>
      </c>
      <c r="L12" s="33">
        <f t="shared" si="2"/>
        <v>8.567353193975654</v>
      </c>
      <c r="M12" s="34">
        <f t="shared" si="3"/>
        <v>95.575344101493442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2050000000</v>
      </c>
      <c r="F13" s="36">
        <v>124307440</v>
      </c>
      <c r="G13" s="36">
        <v>92608300</v>
      </c>
      <c r="H13" s="36">
        <v>0</v>
      </c>
      <c r="I13" s="37">
        <f t="shared" ref="I13:I21" si="7">F13-G13-H13</f>
        <v>31699140</v>
      </c>
      <c r="J13" s="37">
        <f t="shared" ref="J13:J21" si="8">I13-K13</f>
        <v>606640</v>
      </c>
      <c r="K13" s="37">
        <v>31092500</v>
      </c>
      <c r="L13" s="37">
        <f t="shared" si="2"/>
        <v>4.5174780487804878</v>
      </c>
      <c r="M13" s="38">
        <f t="shared" si="3"/>
        <v>74.499402449282201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/>
      <c r="F14" s="36">
        <v>0</v>
      </c>
      <c r="G14" s="36">
        <v>0</v>
      </c>
      <c r="H14" s="36">
        <v>0</v>
      </c>
      <c r="I14" s="37">
        <f t="shared" si="7"/>
        <v>0</v>
      </c>
      <c r="J14" s="37">
        <f t="shared" si="8"/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/>
      <c r="F15" s="36">
        <v>0</v>
      </c>
      <c r="G15" s="36">
        <v>0</v>
      </c>
      <c r="H15" s="36">
        <v>0</v>
      </c>
      <c r="I15" s="37">
        <f t="shared" si="7"/>
        <v>0</v>
      </c>
      <c r="J15" s="37">
        <f t="shared" si="8"/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/>
      <c r="F16" s="36">
        <v>0</v>
      </c>
      <c r="G16" s="36">
        <v>0</v>
      </c>
      <c r="H16" s="36">
        <v>0</v>
      </c>
      <c r="I16" s="37">
        <f t="shared" si="7"/>
        <v>0</v>
      </c>
      <c r="J16" s="37">
        <f t="shared" si="8"/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/>
      <c r="F17" s="36">
        <v>0</v>
      </c>
      <c r="G17" s="36">
        <v>0</v>
      </c>
      <c r="H17" s="36">
        <v>0</v>
      </c>
      <c r="I17" s="37">
        <f t="shared" si="7"/>
        <v>0</v>
      </c>
      <c r="J17" s="37">
        <f t="shared" si="8"/>
        <v>0</v>
      </c>
      <c r="K17" s="37">
        <v>0</v>
      </c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/>
      <c r="F18" s="36">
        <v>0</v>
      </c>
      <c r="G18" s="36">
        <v>0</v>
      </c>
      <c r="H18" s="36">
        <v>0</v>
      </c>
      <c r="I18" s="37">
        <f t="shared" si="7"/>
        <v>0</v>
      </c>
      <c r="J18" s="37">
        <f t="shared" si="8"/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5958284000</v>
      </c>
      <c r="F19" s="36">
        <v>451643308</v>
      </c>
      <c r="G19" s="36">
        <v>447670285</v>
      </c>
      <c r="H19" s="36">
        <v>0</v>
      </c>
      <c r="I19" s="37">
        <f t="shared" si="7"/>
        <v>3973023</v>
      </c>
      <c r="J19" s="37">
        <f t="shared" si="8"/>
        <v>195060</v>
      </c>
      <c r="K19" s="37">
        <v>3777963</v>
      </c>
      <c r="L19" s="37">
        <f t="shared" si="2"/>
        <v>7.5134096494896854</v>
      </c>
      <c r="M19" s="38">
        <f t="shared" si="3"/>
        <v>99.12031841729403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56476000</v>
      </c>
      <c r="F20" s="36">
        <v>18037000</v>
      </c>
      <c r="G20" s="36">
        <v>18037000</v>
      </c>
      <c r="H20" s="36">
        <v>0</v>
      </c>
      <c r="I20" s="37">
        <f t="shared" si="7"/>
        <v>0</v>
      </c>
      <c r="J20" s="37">
        <f t="shared" si="8"/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1047332000</v>
      </c>
      <c r="F21" s="36">
        <v>222818210</v>
      </c>
      <c r="G21" s="36">
        <v>222349520</v>
      </c>
      <c r="H21" s="36">
        <v>0</v>
      </c>
      <c r="I21" s="37">
        <f t="shared" si="7"/>
        <v>468690</v>
      </c>
      <c r="J21" s="37">
        <f t="shared" si="8"/>
        <v>325100</v>
      </c>
      <c r="K21" s="37">
        <v>143590</v>
      </c>
      <c r="L21" s="37">
        <f t="shared" si="2"/>
        <v>21.230089408134191</v>
      </c>
      <c r="M21" s="38">
        <f t="shared" si="3"/>
        <v>99.789653637375508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12034603000</v>
      </c>
      <c r="F22" s="33">
        <v>3886849919</v>
      </c>
      <c r="G22" s="33">
        <v>3853311919</v>
      </c>
      <c r="H22" s="33">
        <v>0</v>
      </c>
      <c r="I22" s="33">
        <f>SUM(I23:I27)</f>
        <v>33538000</v>
      </c>
      <c r="J22" s="33">
        <f>SUM(J23:J27)</f>
        <v>7791580</v>
      </c>
      <c r="K22" s="33">
        <v>25746420</v>
      </c>
      <c r="L22" s="33">
        <f t="shared" si="2"/>
        <v>32.018604344488971</v>
      </c>
      <c r="M22" s="34">
        <f t="shared" si="3"/>
        <v>99.137141883558272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27"/>
      <c r="C23" s="35" t="s">
        <v>34</v>
      </c>
      <c r="D23" s="35"/>
      <c r="E23" s="36">
        <v>1732814000</v>
      </c>
      <c r="F23" s="36">
        <v>428960470</v>
      </c>
      <c r="G23" s="36">
        <v>409855920</v>
      </c>
      <c r="H23" s="36">
        <v>0</v>
      </c>
      <c r="I23" s="37">
        <f>F23-G23-H23</f>
        <v>19104550</v>
      </c>
      <c r="J23" s="37">
        <f>I23-K23</f>
        <v>92100</v>
      </c>
      <c r="K23" s="37">
        <v>19012450</v>
      </c>
      <c r="L23" s="37">
        <f t="shared" si="2"/>
        <v>23.652620535152646</v>
      </c>
      <c r="M23" s="38">
        <f t="shared" si="3"/>
        <v>95.546314559008195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27"/>
      <c r="C24" s="35" t="s">
        <v>35</v>
      </c>
      <c r="D24" s="35"/>
      <c r="E24" s="36">
        <v>10095969000</v>
      </c>
      <c r="F24" s="36">
        <v>3303136515</v>
      </c>
      <c r="G24" s="36">
        <v>3303136515</v>
      </c>
      <c r="H24" s="36">
        <v>0</v>
      </c>
      <c r="I24" s="37">
        <f>F24-G24-H24</f>
        <v>0</v>
      </c>
      <c r="J24" s="37">
        <f>I24-K24</f>
        <v>0</v>
      </c>
      <c r="K24" s="37">
        <v>0</v>
      </c>
      <c r="L24" s="37">
        <f t="shared" si="2"/>
        <v>32.717379728483714</v>
      </c>
      <c r="M24" s="38">
        <f t="shared" si="3"/>
        <v>100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27"/>
      <c r="C25" s="35" t="s">
        <v>36</v>
      </c>
      <c r="D25" s="35"/>
      <c r="E25" s="36">
        <v>13420000</v>
      </c>
      <c r="F25" s="36">
        <v>2392300</v>
      </c>
      <c r="G25" s="36">
        <v>96000</v>
      </c>
      <c r="H25" s="36">
        <v>0</v>
      </c>
      <c r="I25" s="37">
        <f>F25-G25-H25</f>
        <v>2296300</v>
      </c>
      <c r="J25" s="37">
        <f>I25-K25</f>
        <v>0</v>
      </c>
      <c r="K25" s="37">
        <v>2296300</v>
      </c>
      <c r="L25" s="37">
        <f t="shared" si="2"/>
        <v>0.71535022354694489</v>
      </c>
      <c r="M25" s="38">
        <f t="shared" si="3"/>
        <v>4.0128746394682935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27"/>
      <c r="C26" s="35" t="s">
        <v>37</v>
      </c>
      <c r="D26" s="35"/>
      <c r="E26" s="36"/>
      <c r="F26" s="36">
        <v>11658910</v>
      </c>
      <c r="G26" s="36">
        <v>11519190</v>
      </c>
      <c r="H26" s="36">
        <v>0</v>
      </c>
      <c r="I26" s="37">
        <f>F26-G26-H26</f>
        <v>139720</v>
      </c>
      <c r="J26" s="37">
        <f>I26-K26</f>
        <v>0</v>
      </c>
      <c r="K26" s="37">
        <v>139720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27"/>
      <c r="C27" s="35" t="s">
        <v>38</v>
      </c>
      <c r="D27" s="35"/>
      <c r="E27" s="36">
        <v>192400000</v>
      </c>
      <c r="F27" s="36">
        <v>140701724</v>
      </c>
      <c r="G27" s="36">
        <v>128704294</v>
      </c>
      <c r="H27" s="36">
        <v>0</v>
      </c>
      <c r="I27" s="37">
        <f>F27-G27-H27</f>
        <v>11997430</v>
      </c>
      <c r="J27" s="37">
        <f>I27-K27</f>
        <v>7699480</v>
      </c>
      <c r="K27" s="37">
        <v>4297950</v>
      </c>
      <c r="L27" s="37">
        <f t="shared" si="2"/>
        <v>66.894123700623695</v>
      </c>
      <c r="M27" s="38">
        <f t="shared" si="3"/>
        <v>91.473146412903944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3391773000</v>
      </c>
      <c r="F28" s="33">
        <v>1671563540</v>
      </c>
      <c r="G28" s="33">
        <v>1671563540</v>
      </c>
      <c r="H28" s="33">
        <v>0</v>
      </c>
      <c r="I28" s="33">
        <f>SUM(I29:I33)</f>
        <v>0</v>
      </c>
      <c r="J28" s="33">
        <f>SUM(J29:J33)</f>
        <v>0</v>
      </c>
      <c r="K28" s="33">
        <v>0</v>
      </c>
      <c r="L28" s="33">
        <f t="shared" si="2"/>
        <v>49.28288361278895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27"/>
      <c r="C29" s="35" t="s">
        <v>40</v>
      </c>
      <c r="D29" s="35"/>
      <c r="E29" s="36">
        <v>3391773000</v>
      </c>
      <c r="F29" s="36">
        <v>1028520</v>
      </c>
      <c r="G29" s="36">
        <v>1028520</v>
      </c>
      <c r="H29" s="36">
        <v>0</v>
      </c>
      <c r="I29" s="37">
        <f>F29-G29-H29</f>
        <v>0</v>
      </c>
      <c r="J29" s="37">
        <f>I29-K29</f>
        <v>0</v>
      </c>
      <c r="K29" s="37">
        <v>0</v>
      </c>
      <c r="L29" s="37">
        <f t="shared" si="2"/>
        <v>3.0323963307685976E-2</v>
      </c>
      <c r="M29" s="38">
        <f t="shared" si="3"/>
        <v>100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27"/>
      <c r="C30" s="35" t="s">
        <v>41</v>
      </c>
      <c r="D30" s="35"/>
      <c r="E30" s="36"/>
      <c r="F30" s="36">
        <v>0</v>
      </c>
      <c r="G30" s="36">
        <v>0</v>
      </c>
      <c r="H30" s="36">
        <v>0</v>
      </c>
      <c r="I30" s="37">
        <f>F30-G30-H30</f>
        <v>0</v>
      </c>
      <c r="J30" s="37">
        <f>I30-K30</f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27"/>
      <c r="C31" s="35" t="s">
        <v>42</v>
      </c>
      <c r="D31" s="35"/>
      <c r="E31" s="36"/>
      <c r="F31" s="36">
        <v>0</v>
      </c>
      <c r="G31" s="36">
        <v>0</v>
      </c>
      <c r="H31" s="36">
        <v>0</v>
      </c>
      <c r="I31" s="37">
        <f>F31-G31-H31</f>
        <v>0</v>
      </c>
      <c r="J31" s="37">
        <f>I31-K31</f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27"/>
      <c r="C32" s="35" t="s">
        <v>43</v>
      </c>
      <c r="D32" s="35"/>
      <c r="E32" s="36"/>
      <c r="F32" s="36">
        <v>0</v>
      </c>
      <c r="G32" s="36">
        <v>0</v>
      </c>
      <c r="H32" s="36">
        <v>0</v>
      </c>
      <c r="I32" s="37">
        <f>F32-G32-H32</f>
        <v>0</v>
      </c>
      <c r="J32" s="37">
        <f>I32-K32</f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27"/>
      <c r="C33" s="35" t="s">
        <v>44</v>
      </c>
      <c r="D33" s="35"/>
      <c r="E33" s="36"/>
      <c r="F33" s="36">
        <v>1670535020</v>
      </c>
      <c r="G33" s="36">
        <v>1670535020</v>
      </c>
      <c r="H33" s="36">
        <v>0</v>
      </c>
      <c r="I33" s="37">
        <f>F33-G33-H33</f>
        <v>0</v>
      </c>
      <c r="J33" s="37">
        <f>I33-K33</f>
        <v>0</v>
      </c>
      <c r="K33" s="37">
        <v>0</v>
      </c>
      <c r="L33" s="37">
        <f t="shared" si="2"/>
        <v>0</v>
      </c>
      <c r="M33" s="38">
        <f t="shared" si="3"/>
        <v>100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28364684000</v>
      </c>
      <c r="F34" s="33">
        <v>8376148430</v>
      </c>
      <c r="G34" s="33">
        <v>8376148430</v>
      </c>
      <c r="H34" s="33">
        <v>0</v>
      </c>
      <c r="I34" s="33">
        <f>I35</f>
        <v>0</v>
      </c>
      <c r="J34" s="33">
        <f>J35</f>
        <v>0</v>
      </c>
      <c r="K34" s="33">
        <v>0</v>
      </c>
      <c r="L34" s="33">
        <f t="shared" si="2"/>
        <v>29.530201817161089</v>
      </c>
      <c r="M34" s="34">
        <f t="shared" si="3"/>
        <v>100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28364684000</v>
      </c>
      <c r="F35" s="36">
        <v>8376148430</v>
      </c>
      <c r="G35" s="36">
        <v>8376148430</v>
      </c>
      <c r="H35" s="36">
        <v>0</v>
      </c>
      <c r="I35" s="37">
        <f>F35-G35-H35</f>
        <v>0</v>
      </c>
      <c r="J35" s="37">
        <f>I35-K35</f>
        <v>0</v>
      </c>
      <c r="K35" s="37">
        <v>0</v>
      </c>
      <c r="L35" s="37">
        <f>IFERROR(G35/E35,0)*100</f>
        <v>29.530201817161089</v>
      </c>
      <c r="M35" s="38">
        <f>IFERROR(G35/F35,0)*100</f>
        <v>100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3105827000</v>
      </c>
      <c r="F36" s="33">
        <v>1847683584</v>
      </c>
      <c r="G36" s="33">
        <v>1841229670</v>
      </c>
      <c r="H36" s="33">
        <v>0</v>
      </c>
      <c r="I36" s="33">
        <f>SUM(I37:I39)</f>
        <v>6453914</v>
      </c>
      <c r="J36" s="33">
        <f>SUM(J37:J39)</f>
        <v>6183013</v>
      </c>
      <c r="K36" s="33">
        <v>270901</v>
      </c>
      <c r="L36" s="39">
        <f t="shared" si="2"/>
        <v>59.283072431271933</v>
      </c>
      <c r="M36" s="40">
        <f t="shared" si="3"/>
        <v>99.650702422433824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27"/>
      <c r="C37" s="35" t="s">
        <v>47</v>
      </c>
      <c r="D37" s="35"/>
      <c r="E37" s="36">
        <v>3105827000</v>
      </c>
      <c r="F37" s="36">
        <v>1722640686</v>
      </c>
      <c r="G37" s="36">
        <v>1716457673</v>
      </c>
      <c r="H37" s="36">
        <v>0</v>
      </c>
      <c r="I37" s="37">
        <f>F37-G37-H37</f>
        <v>6183013</v>
      </c>
      <c r="J37" s="37">
        <f>I37-K37</f>
        <v>6183013</v>
      </c>
      <c r="K37" s="37">
        <v>0</v>
      </c>
      <c r="L37" s="41">
        <f t="shared" si="2"/>
        <v>55.265720627710422</v>
      </c>
      <c r="M37" s="42">
        <f t="shared" si="3"/>
        <v>99.641073553512953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27"/>
      <c r="C38" s="35" t="s">
        <v>48</v>
      </c>
      <c r="D38" s="35"/>
      <c r="E38" s="36"/>
      <c r="F38" s="36">
        <v>0</v>
      </c>
      <c r="G38" s="36">
        <v>0</v>
      </c>
      <c r="H38" s="36">
        <v>0</v>
      </c>
      <c r="I38" s="37">
        <f>F38-G38-H38</f>
        <v>0</v>
      </c>
      <c r="J38" s="37">
        <f>I38-K38</f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27"/>
      <c r="C39" s="35" t="s">
        <v>49</v>
      </c>
      <c r="D39" s="35"/>
      <c r="E39" s="36"/>
      <c r="F39" s="36">
        <v>125042898</v>
      </c>
      <c r="G39" s="36">
        <v>124771997</v>
      </c>
      <c r="H39" s="36">
        <v>0</v>
      </c>
      <c r="I39" s="37">
        <f>F39-G39-H39</f>
        <v>270901</v>
      </c>
      <c r="J39" s="37">
        <f>I39-K39</f>
        <v>0</v>
      </c>
      <c r="K39" s="37">
        <v>270901</v>
      </c>
      <c r="L39" s="41">
        <f t="shared" si="2"/>
        <v>0</v>
      </c>
      <c r="M39" s="42">
        <f t="shared" si="3"/>
        <v>99.783353549595432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25" t="s">
        <v>50</v>
      </c>
      <c r="C40" s="126"/>
      <c r="D40" s="126"/>
      <c r="E40" s="43">
        <v>15056792000</v>
      </c>
      <c r="F40" s="43">
        <v>39634784286</v>
      </c>
      <c r="G40" s="43">
        <v>5550040145</v>
      </c>
      <c r="H40" s="43">
        <v>67158160</v>
      </c>
      <c r="I40" s="43">
        <f>I41+I46+I48+I52+I60</f>
        <v>34017585981</v>
      </c>
      <c r="J40" s="43">
        <f>J41+J46+J48+J52+J60</f>
        <v>30258016057</v>
      </c>
      <c r="K40" s="43">
        <v>3759569924</v>
      </c>
      <c r="L40" s="44">
        <f t="shared" si="2"/>
        <v>36.860708077789745</v>
      </c>
      <c r="M40" s="45">
        <f t="shared" si="3"/>
        <v>14.002952822832476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871000</v>
      </c>
      <c r="G41" s="33">
        <v>71000</v>
      </c>
      <c r="H41" s="33">
        <v>0</v>
      </c>
      <c r="I41" s="33">
        <f>SUM(I42:I45)</f>
        <v>800000</v>
      </c>
      <c r="J41" s="33">
        <f>SUM(J42:J45)</f>
        <v>0</v>
      </c>
      <c r="K41" s="33">
        <v>800000</v>
      </c>
      <c r="L41" s="39">
        <f t="shared" si="2"/>
        <v>0</v>
      </c>
      <c r="M41" s="40">
        <f t="shared" si="3"/>
        <v>8.151549942594718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>
        <v>0</v>
      </c>
      <c r="G42" s="47">
        <v>0</v>
      </c>
      <c r="H42" s="47">
        <v>0</v>
      </c>
      <c r="I42" s="37">
        <f>F42-G42-H42</f>
        <v>0</v>
      </c>
      <c r="J42" s="37">
        <f>I42-K42</f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>
        <v>0</v>
      </c>
      <c r="G43" s="47">
        <v>0</v>
      </c>
      <c r="H43" s="47">
        <v>0</v>
      </c>
      <c r="I43" s="37">
        <f>F43-G43-H43</f>
        <v>0</v>
      </c>
      <c r="J43" s="37">
        <f>I43-K43</f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47">
        <v>0</v>
      </c>
      <c r="G44" s="47">
        <v>0</v>
      </c>
      <c r="H44" s="47">
        <v>0</v>
      </c>
      <c r="I44" s="37">
        <f>F44-G44-H44</f>
        <v>0</v>
      </c>
      <c r="J44" s="37">
        <f>I44-K44</f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47">
        <v>871000</v>
      </c>
      <c r="G45" s="47">
        <v>71000</v>
      </c>
      <c r="H45" s="47">
        <v>0</v>
      </c>
      <c r="I45" s="37">
        <f>F45-G45-H45</f>
        <v>800000</v>
      </c>
      <c r="J45" s="37">
        <f>I45-K45</f>
        <v>0</v>
      </c>
      <c r="K45" s="37">
        <v>800000</v>
      </c>
      <c r="L45" s="41">
        <f t="shared" si="2"/>
        <v>0</v>
      </c>
      <c r="M45" s="42">
        <f t="shared" si="3"/>
        <v>8.151549942594718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14000000</v>
      </c>
      <c r="F46" s="33">
        <v>14000000</v>
      </c>
      <c r="G46" s="33">
        <v>14000000</v>
      </c>
      <c r="H46" s="33">
        <v>0</v>
      </c>
      <c r="I46" s="33">
        <f>I47</f>
        <v>0</v>
      </c>
      <c r="J46" s="33">
        <f>J47</f>
        <v>0</v>
      </c>
      <c r="K46" s="33">
        <v>0</v>
      </c>
      <c r="L46" s="39">
        <f t="shared" si="2"/>
        <v>100</v>
      </c>
      <c r="M46" s="40">
        <f t="shared" si="3"/>
        <v>100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14000000</v>
      </c>
      <c r="F47" s="47">
        <v>14000000</v>
      </c>
      <c r="G47" s="47">
        <v>14000000</v>
      </c>
      <c r="H47" s="47">
        <v>0</v>
      </c>
      <c r="I47" s="37">
        <f>F47-G47-H47</f>
        <v>0</v>
      </c>
      <c r="J47" s="37">
        <f>I47-K47</f>
        <v>0</v>
      </c>
      <c r="K47" s="37">
        <v>0</v>
      </c>
      <c r="L47" s="41">
        <f>IFERROR(G47/E47,0)*100</f>
        <v>100</v>
      </c>
      <c r="M47" s="42">
        <f>IFERROR(G47/F47,0)*100</f>
        <v>100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442406070</v>
      </c>
      <c r="G48" s="33">
        <v>407515391</v>
      </c>
      <c r="H48" s="33">
        <v>0</v>
      </c>
      <c r="I48" s="33">
        <f>SUM(I49:I51)</f>
        <v>34890679</v>
      </c>
      <c r="J48" s="33">
        <f>SUM(J49:J51)</f>
        <v>1825446</v>
      </c>
      <c r="K48" s="33">
        <v>33065233</v>
      </c>
      <c r="L48" s="39">
        <f t="shared" si="2"/>
        <v>0</v>
      </c>
      <c r="M48" s="40">
        <f t="shared" si="3"/>
        <v>92.113426698688826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>
        <v>9360</v>
      </c>
      <c r="G49" s="47">
        <v>9360</v>
      </c>
      <c r="H49" s="47">
        <v>0</v>
      </c>
      <c r="I49" s="37">
        <f>F49-G49-H49</f>
        <v>0</v>
      </c>
      <c r="J49" s="37">
        <f>I49-K49</f>
        <v>0</v>
      </c>
      <c r="K49" s="37">
        <v>0</v>
      </c>
      <c r="L49" s="41">
        <f t="shared" si="2"/>
        <v>0</v>
      </c>
      <c r="M49" s="42">
        <f t="shared" si="3"/>
        <v>100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>
        <v>366021988</v>
      </c>
      <c r="G50" s="47">
        <v>331131309</v>
      </c>
      <c r="H50" s="47">
        <v>0</v>
      </c>
      <c r="I50" s="37">
        <f>F50-G50-H50</f>
        <v>34890679</v>
      </c>
      <c r="J50" s="37">
        <f>I50-K50</f>
        <v>1825446</v>
      </c>
      <c r="K50" s="37">
        <v>33065233</v>
      </c>
      <c r="L50" s="41">
        <f>IFERROR(G50/E50,0)*100</f>
        <v>0</v>
      </c>
      <c r="M50" s="42">
        <f>IFERROR(G50/F50,0)*100</f>
        <v>90.467600268866903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>
        <v>76374722</v>
      </c>
      <c r="G51" s="47">
        <v>76374722</v>
      </c>
      <c r="H51" s="47">
        <v>0</v>
      </c>
      <c r="I51" s="37">
        <f>F51-G51-H51</f>
        <v>0</v>
      </c>
      <c r="J51" s="37">
        <f>I51-K51</f>
        <v>0</v>
      </c>
      <c r="K51" s="37">
        <v>0</v>
      </c>
      <c r="L51" s="41">
        <f t="shared" si="2"/>
        <v>0</v>
      </c>
      <c r="M51" s="42">
        <f t="shared" si="3"/>
        <v>100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11000842000</v>
      </c>
      <c r="F52" s="33">
        <v>4700882009</v>
      </c>
      <c r="G52" s="33">
        <v>3365187128</v>
      </c>
      <c r="H52" s="33">
        <v>0</v>
      </c>
      <c r="I52" s="33">
        <f>SUM(I53:I59)</f>
        <v>1335694881</v>
      </c>
      <c r="J52" s="33">
        <f>SUM(J53:J59)</f>
        <v>18643300</v>
      </c>
      <c r="K52" s="33">
        <v>1317051581</v>
      </c>
      <c r="L52" s="39">
        <f t="shared" si="2"/>
        <v>30.590268708522494</v>
      </c>
      <c r="M52" s="40">
        <f t="shared" si="3"/>
        <v>71.586292137459168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>
        <v>135530</v>
      </c>
      <c r="G53" s="47">
        <v>135530</v>
      </c>
      <c r="H53" s="47">
        <v>0</v>
      </c>
      <c r="I53" s="37">
        <f t="shared" ref="I53:I59" si="9">F53-G53-H53</f>
        <v>0</v>
      </c>
      <c r="J53" s="37">
        <f t="shared" ref="J53:J59" si="10">I53-K53</f>
        <v>0</v>
      </c>
      <c r="K53" s="37">
        <v>0</v>
      </c>
      <c r="L53" s="41">
        <f t="shared" si="2"/>
        <v>0</v>
      </c>
      <c r="M53" s="42">
        <f t="shared" si="3"/>
        <v>100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>
        <v>0</v>
      </c>
      <c r="G54" s="47">
        <v>0</v>
      </c>
      <c r="H54" s="47">
        <v>0</v>
      </c>
      <c r="I54" s="37">
        <f t="shared" si="9"/>
        <v>0</v>
      </c>
      <c r="J54" s="37">
        <f t="shared" si="10"/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>
        <v>6186600</v>
      </c>
      <c r="G55" s="47">
        <v>6186600</v>
      </c>
      <c r="H55" s="47">
        <v>0</v>
      </c>
      <c r="I55" s="37">
        <f t="shared" si="9"/>
        <v>0</v>
      </c>
      <c r="J55" s="37">
        <f t="shared" si="10"/>
        <v>0</v>
      </c>
      <c r="K55" s="37">
        <v>0</v>
      </c>
      <c r="L55" s="41">
        <f t="shared" si="2"/>
        <v>0</v>
      </c>
      <c r="M55" s="42">
        <f t="shared" si="3"/>
        <v>100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47">
        <v>1361700100</v>
      </c>
      <c r="G56" s="47">
        <v>44544400</v>
      </c>
      <c r="H56" s="47">
        <v>0</v>
      </c>
      <c r="I56" s="37">
        <f t="shared" si="9"/>
        <v>1317155700</v>
      </c>
      <c r="J56" s="37">
        <f t="shared" si="10"/>
        <v>2392000</v>
      </c>
      <c r="K56" s="37">
        <v>1314763700</v>
      </c>
      <c r="L56" s="41">
        <f t="shared" si="2"/>
        <v>0</v>
      </c>
      <c r="M56" s="42">
        <f t="shared" si="3"/>
        <v>3.2712342460722446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>
        <v>0</v>
      </c>
      <c r="G57" s="47">
        <v>0</v>
      </c>
      <c r="H57" s="47">
        <v>0</v>
      </c>
      <c r="I57" s="37">
        <f t="shared" si="9"/>
        <v>0</v>
      </c>
      <c r="J57" s="37">
        <f t="shared" si="10"/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>
        <v>3944720</v>
      </c>
      <c r="G58" s="47">
        <v>3944720</v>
      </c>
      <c r="H58" s="47">
        <v>0</v>
      </c>
      <c r="I58" s="37">
        <f t="shared" si="9"/>
        <v>0</v>
      </c>
      <c r="J58" s="37">
        <f t="shared" si="10"/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11000842000</v>
      </c>
      <c r="F59" s="47">
        <v>3328915059</v>
      </c>
      <c r="G59" s="47">
        <v>3310375878</v>
      </c>
      <c r="H59" s="47">
        <v>0</v>
      </c>
      <c r="I59" s="37">
        <f t="shared" si="9"/>
        <v>18539181</v>
      </c>
      <c r="J59" s="37">
        <f t="shared" si="10"/>
        <v>16251300</v>
      </c>
      <c r="K59" s="37">
        <v>2287881</v>
      </c>
      <c r="L59" s="41">
        <f t="shared" si="2"/>
        <v>30.092022756076307</v>
      </c>
      <c r="M59" s="42">
        <f t="shared" si="3"/>
        <v>99.443086390868459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4041950000</v>
      </c>
      <c r="F60" s="50">
        <v>34476625207</v>
      </c>
      <c r="G60" s="50">
        <v>1763266626</v>
      </c>
      <c r="H60" s="50">
        <v>67158160</v>
      </c>
      <c r="I60" s="50">
        <f>I61</f>
        <v>32646200421</v>
      </c>
      <c r="J60" s="50">
        <f>J61</f>
        <v>30237547311</v>
      </c>
      <c r="K60" s="50">
        <v>2408653110</v>
      </c>
      <c r="L60" s="39">
        <f t="shared" si="2"/>
        <v>43.624157300312966</v>
      </c>
      <c r="M60" s="40">
        <f t="shared" si="3"/>
        <v>5.1143829055576857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4041950000</v>
      </c>
      <c r="F61" s="47">
        <v>34476625207</v>
      </c>
      <c r="G61" s="47">
        <v>1763266626</v>
      </c>
      <c r="H61" s="47">
        <v>67158160</v>
      </c>
      <c r="I61" s="37">
        <f>F61-G61-H61</f>
        <v>32646200421</v>
      </c>
      <c r="J61" s="37">
        <f>I61-K61</f>
        <v>30237547311</v>
      </c>
      <c r="K61" s="37">
        <v>2408653110</v>
      </c>
      <c r="L61" s="41">
        <f>IFERROR(G61/E61,0)*100</f>
        <v>43.624157300312966</v>
      </c>
      <c r="M61" s="42">
        <f>IFERROR(G61/F61,0)*100</f>
        <v>5.1143829055576857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25" t="s">
        <v>73</v>
      </c>
      <c r="C62" s="126"/>
      <c r="D62" s="126"/>
      <c r="E62" s="43">
        <v>8504580000</v>
      </c>
      <c r="F62" s="43">
        <v>5210474180</v>
      </c>
      <c r="G62" s="43">
        <v>1400679940</v>
      </c>
      <c r="H62" s="43">
        <v>0</v>
      </c>
      <c r="I62" s="43">
        <f>I63+I65+I67+I69+I72+I74+I76</f>
        <v>3809794240</v>
      </c>
      <c r="J62" s="43">
        <f>J63+J65+J67+J69+J72+J74+J76</f>
        <v>628507570</v>
      </c>
      <c r="K62" s="43">
        <v>3181286670</v>
      </c>
      <c r="L62" s="44">
        <f t="shared" si="2"/>
        <v>16.469713260384406</v>
      </c>
      <c r="M62" s="45">
        <f t="shared" si="3"/>
        <v>26.882005199764759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140960000</v>
      </c>
      <c r="F63" s="50">
        <v>2013971780</v>
      </c>
      <c r="G63" s="50">
        <v>103025740</v>
      </c>
      <c r="H63" s="50">
        <v>0</v>
      </c>
      <c r="I63" s="50">
        <f>I64</f>
        <v>1910946040</v>
      </c>
      <c r="J63" s="50">
        <f>J64</f>
        <v>0</v>
      </c>
      <c r="K63" s="50">
        <v>1910946040</v>
      </c>
      <c r="L63" s="39">
        <f t="shared" si="2"/>
        <v>73.088635073779798</v>
      </c>
      <c r="M63" s="40">
        <f t="shared" si="3"/>
        <v>5.1155503281183021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140960000</v>
      </c>
      <c r="F64" s="47">
        <v>2013971780</v>
      </c>
      <c r="G64" s="47">
        <v>103025740</v>
      </c>
      <c r="H64" s="47">
        <v>0</v>
      </c>
      <c r="I64" s="37">
        <f>F64-G64-H64</f>
        <v>1910946040</v>
      </c>
      <c r="J64" s="37">
        <f>I64-K64</f>
        <v>0</v>
      </c>
      <c r="K64" s="37">
        <v>1910946040</v>
      </c>
      <c r="L64" s="41">
        <f t="shared" si="2"/>
        <v>73.088635073779798</v>
      </c>
      <c r="M64" s="42">
        <f t="shared" si="3"/>
        <v>5.1155503281183021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315000000</v>
      </c>
      <c r="F65" s="51">
        <v>313106700</v>
      </c>
      <c r="G65" s="51">
        <v>107797770</v>
      </c>
      <c r="H65" s="51">
        <v>0</v>
      </c>
      <c r="I65" s="51">
        <f>I66</f>
        <v>205308930</v>
      </c>
      <c r="J65" s="51">
        <f>J66</f>
        <v>142684730</v>
      </c>
      <c r="K65" s="51">
        <v>62624200</v>
      </c>
      <c r="L65" s="53">
        <f t="shared" si="2"/>
        <v>34.221514285714285</v>
      </c>
      <c r="M65" s="54">
        <f t="shared" si="3"/>
        <v>34.428445638499596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315000000</v>
      </c>
      <c r="F66" s="47">
        <v>313106700</v>
      </c>
      <c r="G66" s="47">
        <v>107797770</v>
      </c>
      <c r="H66" s="47">
        <v>0</v>
      </c>
      <c r="I66" s="37">
        <f>F66-G66-H66</f>
        <v>205308930</v>
      </c>
      <c r="J66" s="37">
        <f>I66-K66</f>
        <v>142684730</v>
      </c>
      <c r="K66" s="37">
        <v>62624200</v>
      </c>
      <c r="L66" s="41">
        <f>IFERROR(G66/E66,0)*100</f>
        <v>34.221514285714285</v>
      </c>
      <c r="M66" s="42">
        <f>IFERROR(G66/F66,0)*100</f>
        <v>34.428445638499596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14661900</v>
      </c>
      <c r="G67" s="51">
        <v>5370330</v>
      </c>
      <c r="H67" s="51">
        <v>0</v>
      </c>
      <c r="I67" s="51">
        <f>I68</f>
        <v>9291570</v>
      </c>
      <c r="J67" s="51">
        <f>J68</f>
        <v>4533010</v>
      </c>
      <c r="K67" s="51">
        <v>4758560</v>
      </c>
      <c r="L67" s="53">
        <f t="shared" si="2"/>
        <v>0</v>
      </c>
      <c r="M67" s="54">
        <f t="shared" si="3"/>
        <v>36.627790395514907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/>
      <c r="F68" s="47">
        <v>14661900</v>
      </c>
      <c r="G68" s="47">
        <v>5370330</v>
      </c>
      <c r="H68" s="47">
        <v>0</v>
      </c>
      <c r="I68" s="37">
        <f>F68-G68-H68</f>
        <v>9291570</v>
      </c>
      <c r="J68" s="37">
        <f>I68-K68</f>
        <v>4533010</v>
      </c>
      <c r="K68" s="37">
        <v>4758560</v>
      </c>
      <c r="L68" s="41">
        <f t="shared" si="2"/>
        <v>0</v>
      </c>
      <c r="M68" s="42">
        <f t="shared" si="3"/>
        <v>36.627790395514907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3036600000</v>
      </c>
      <c r="F69" s="52">
        <v>1205599050</v>
      </c>
      <c r="G69" s="52">
        <v>569528460</v>
      </c>
      <c r="H69" s="52">
        <v>0</v>
      </c>
      <c r="I69" s="52">
        <f>SUM(I70:I71)</f>
        <v>636070590</v>
      </c>
      <c r="J69" s="52">
        <f>SUM(J70:J71)</f>
        <v>480789830</v>
      </c>
      <c r="K69" s="52">
        <v>155280760</v>
      </c>
      <c r="L69" s="53">
        <f t="shared" si="2"/>
        <v>18.755465323058683</v>
      </c>
      <c r="M69" s="54">
        <f t="shared" si="3"/>
        <v>47.240287722522673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2424000000</v>
      </c>
      <c r="F70" s="55">
        <v>727237750</v>
      </c>
      <c r="G70" s="55">
        <v>251438780</v>
      </c>
      <c r="H70" s="55">
        <v>0</v>
      </c>
      <c r="I70" s="37">
        <f>F70-G70-H70</f>
        <v>475798970</v>
      </c>
      <c r="J70" s="37">
        <f>I70-K70</f>
        <v>382440970</v>
      </c>
      <c r="K70" s="37">
        <v>93358000</v>
      </c>
      <c r="L70" s="56">
        <f t="shared" si="2"/>
        <v>10.372886963696368</v>
      </c>
      <c r="M70" s="57">
        <f t="shared" si="3"/>
        <v>34.574495067122136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612600000</v>
      </c>
      <c r="F71" s="55">
        <v>478361300</v>
      </c>
      <c r="G71" s="55">
        <v>318089680</v>
      </c>
      <c r="H71" s="55">
        <v>0</v>
      </c>
      <c r="I71" s="37">
        <f>F71-G71-H71</f>
        <v>160271620</v>
      </c>
      <c r="J71" s="37">
        <f>I71-K71</f>
        <v>98348860</v>
      </c>
      <c r="K71" s="37">
        <v>61922760</v>
      </c>
      <c r="L71" s="56">
        <f t="shared" si="2"/>
        <v>51.924531505060401</v>
      </c>
      <c r="M71" s="57">
        <f t="shared" si="3"/>
        <v>66.495696871799623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10875480</v>
      </c>
      <c r="G72" s="51">
        <v>10875480</v>
      </c>
      <c r="H72" s="51">
        <v>0</v>
      </c>
      <c r="I72" s="51">
        <f>I73</f>
        <v>0</v>
      </c>
      <c r="J72" s="51">
        <f>J73</f>
        <v>0</v>
      </c>
      <c r="K72" s="51">
        <v>0</v>
      </c>
      <c r="L72" s="53">
        <f t="shared" si="2"/>
        <v>0</v>
      </c>
      <c r="M72" s="54">
        <f t="shared" si="3"/>
        <v>100</v>
      </c>
      <c r="O72" s="9" t="str">
        <f t="shared" ref="O72:O77" si="11">IF(F72=G72+H72+I72,"","err")</f>
        <v/>
      </c>
      <c r="P72" s="9" t="str">
        <f t="shared" ref="P72:P77" si="12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/>
      <c r="F73" s="47">
        <v>10875480</v>
      </c>
      <c r="G73" s="47">
        <v>10875480</v>
      </c>
      <c r="H73" s="47">
        <v>0</v>
      </c>
      <c r="I73" s="37">
        <f>F73-G73-H73</f>
        <v>0</v>
      </c>
      <c r="J73" s="37">
        <f>I73-K73</f>
        <v>0</v>
      </c>
      <c r="K73" s="37">
        <v>0</v>
      </c>
      <c r="L73" s="41">
        <f>IFERROR(G73/E73,0)*100</f>
        <v>0</v>
      </c>
      <c r="M73" s="42">
        <f>IFERROR(G73/F73,0)*100</f>
        <v>100</v>
      </c>
      <c r="O73" s="9" t="str">
        <f t="shared" si="11"/>
        <v/>
      </c>
      <c r="P73" s="9" t="str">
        <f t="shared" si="12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5012020000</v>
      </c>
      <c r="F74" s="51">
        <v>1639359270</v>
      </c>
      <c r="G74" s="51">
        <v>593182160</v>
      </c>
      <c r="H74" s="51">
        <v>0</v>
      </c>
      <c r="I74" s="51">
        <f>I75</f>
        <v>1046177110</v>
      </c>
      <c r="J74" s="51">
        <f>J75</f>
        <v>0</v>
      </c>
      <c r="K74" s="51">
        <v>1046177110</v>
      </c>
      <c r="L74" s="53">
        <f>IFERROR(G74/E74,0)*100</f>
        <v>11.835191399874702</v>
      </c>
      <c r="M74" s="54">
        <f>IFERROR(G74/F74,0)*100</f>
        <v>36.183780508344583</v>
      </c>
      <c r="O74" s="9" t="str">
        <f t="shared" si="11"/>
        <v/>
      </c>
      <c r="P74" s="9" t="str">
        <f t="shared" si="12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5012020000</v>
      </c>
      <c r="F75" s="64">
        <v>1639359270</v>
      </c>
      <c r="G75" s="64">
        <v>593182160</v>
      </c>
      <c r="H75" s="64">
        <v>0</v>
      </c>
      <c r="I75" s="37">
        <f>F75-G75-H75</f>
        <v>1046177110</v>
      </c>
      <c r="J75" s="37">
        <f>I75-K75</f>
        <v>0</v>
      </c>
      <c r="K75" s="37">
        <v>1046177110</v>
      </c>
      <c r="L75" s="65">
        <f>IFERROR(G75/E75,0)*100</f>
        <v>11.835191399874702</v>
      </c>
      <c r="M75" s="66">
        <f>IFERROR(G75/F75,0)*100</f>
        <v>36.183780508344583</v>
      </c>
      <c r="O75" s="9" t="str">
        <f t="shared" si="11"/>
        <v/>
      </c>
      <c r="P75" s="9" t="str">
        <f t="shared" si="12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12900000</v>
      </c>
      <c r="G76" s="51">
        <v>10900000</v>
      </c>
      <c r="H76" s="51">
        <v>0</v>
      </c>
      <c r="I76" s="51">
        <f>I77</f>
        <v>2000000</v>
      </c>
      <c r="J76" s="51">
        <f>J77</f>
        <v>500000</v>
      </c>
      <c r="K76" s="51">
        <v>1500000</v>
      </c>
      <c r="L76" s="53">
        <f t="shared" si="2"/>
        <v>0</v>
      </c>
      <c r="M76" s="54">
        <f t="shared" si="3"/>
        <v>84.496124031007753</v>
      </c>
      <c r="O76" s="9" t="str">
        <f t="shared" si="11"/>
        <v/>
      </c>
      <c r="P76" s="9" t="str">
        <f t="shared" si="12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/>
      <c r="F77" s="68">
        <v>12900000</v>
      </c>
      <c r="G77" s="68">
        <v>10900000</v>
      </c>
      <c r="H77" s="68">
        <v>0</v>
      </c>
      <c r="I77" s="69">
        <f>F77-G77-H77</f>
        <v>2000000</v>
      </c>
      <c r="J77" s="69">
        <f>I77-K77</f>
        <v>500000</v>
      </c>
      <c r="K77" s="69">
        <v>1500000</v>
      </c>
      <c r="L77" s="70">
        <f t="shared" si="2"/>
        <v>0</v>
      </c>
      <c r="M77" s="71">
        <f t="shared" si="3"/>
        <v>84.496124031007753</v>
      </c>
      <c r="O77" s="9" t="str">
        <f t="shared" si="11"/>
        <v/>
      </c>
      <c r="P77" s="9" t="str">
        <f t="shared" si="12"/>
        <v/>
      </c>
    </row>
  </sheetData>
  <sheetProtection selectLockedCells="1"/>
  <mergeCells count="12">
    <mergeCell ref="B8:D8"/>
    <mergeCell ref="B4:D4"/>
    <mergeCell ref="B62:D62"/>
    <mergeCell ref="B23:B27"/>
    <mergeCell ref="B29:B33"/>
    <mergeCell ref="B37:B39"/>
    <mergeCell ref="B40:D40"/>
    <mergeCell ref="B2:M2"/>
    <mergeCell ref="L4:M4"/>
    <mergeCell ref="B7:D7"/>
    <mergeCell ref="L3:M3"/>
    <mergeCell ref="L5:M5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ignoredErrors>
    <ignoredError sqref="B2:M8 B9:D13" unlockedFormula="1"/>
    <ignoredError sqref="E9:M11 E12:H13" formulaRange="1" unlockedFormula="1"/>
    <ignoredError sqref="E14:H23" formulaRange="1"/>
    <ignoredError sqref="I12:M13" formula="1" formulaRange="1" unlockedFormula="1"/>
    <ignoredError sqref="I14:M23" formula="1" formulaRange="1"/>
    <ignoredError sqref="I24:M25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zoomScaleNormal="100" workbookViewId="0">
      <pane ySplit="7" topLeftCell="A8" activePane="bottomLeft" state="frozen"/>
      <selection pane="bottomLeft" activeCell="I9" sqref="I9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120"/>
      <c r="C1" s="121"/>
      <c r="D1" s="121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38" t="str">
        <f>B4&amp;L3&amp;"  일반회계 지난년도 세외수입 징수현황"</f>
        <v>2023년 3월서구  일반회계 지난년도 세외수입 징수현황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</row>
    <row r="3" spans="2:16" ht="24.95" customHeight="1" x14ac:dyDescent="0.15">
      <c r="B3" s="122"/>
      <c r="C3" s="121"/>
      <c r="D3" s="121"/>
      <c r="E3" s="2"/>
      <c r="F3" s="2"/>
      <c r="G3" s="2"/>
      <c r="H3" s="2"/>
      <c r="I3" s="2"/>
      <c r="J3" s="2"/>
      <c r="K3" s="16" t="s">
        <v>89</v>
      </c>
      <c r="L3" s="132" t="s">
        <v>119</v>
      </c>
      <c r="M3" s="132"/>
      <c r="O3" s="3">
        <f>COUNTIF(O7:P77,"err")</f>
        <v>0</v>
      </c>
    </row>
    <row r="4" spans="2:16" s="4" customFormat="1" ht="18.75" customHeight="1" thickBot="1" x14ac:dyDescent="0.2">
      <c r="B4" s="137" t="s">
        <v>120</v>
      </c>
      <c r="C4" s="137"/>
      <c r="D4" s="137"/>
      <c r="E4" s="1"/>
      <c r="F4" s="1"/>
      <c r="G4" s="1"/>
      <c r="H4" s="1"/>
      <c r="I4" s="1"/>
      <c r="J4" s="1"/>
      <c r="K4" s="1"/>
      <c r="L4" s="129" t="s">
        <v>13</v>
      </c>
      <c r="M4" s="129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3" t="s">
        <v>9</v>
      </c>
      <c r="M5" s="134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123" customFormat="1" ht="20.100000000000001" customHeight="1" thickBot="1" x14ac:dyDescent="0.2">
      <c r="B7" s="130" t="s">
        <v>18</v>
      </c>
      <c r="C7" s="131"/>
      <c r="D7" s="131"/>
      <c r="E7" s="26">
        <v>4041950000</v>
      </c>
      <c r="F7" s="26">
        <f t="shared" ref="F7:K7" si="0">F8+F40+F62</f>
        <v>34476625207</v>
      </c>
      <c r="G7" s="26">
        <f t="shared" si="0"/>
        <v>1763266626</v>
      </c>
      <c r="H7" s="26">
        <f t="shared" si="0"/>
        <v>67158160</v>
      </c>
      <c r="I7" s="26">
        <f t="shared" si="0"/>
        <v>32646200421</v>
      </c>
      <c r="J7" s="26">
        <f t="shared" si="0"/>
        <v>30237547311</v>
      </c>
      <c r="K7" s="26">
        <f t="shared" si="0"/>
        <v>2408653110</v>
      </c>
      <c r="L7" s="27">
        <f t="shared" ref="L7:L19" si="1">IFERROR(G7/E7,0)*100</f>
        <v>43.624157300312966</v>
      </c>
      <c r="M7" s="28">
        <f t="shared" ref="M7:M19" si="2">IFERROR(G7/F7,0)*100</f>
        <v>5.1143829055576857</v>
      </c>
      <c r="O7" s="123" t="str">
        <f t="shared" ref="O7:O70" si="3">IF(F7=G7+H7+I7,"","err")</f>
        <v/>
      </c>
      <c r="P7" s="123" t="str">
        <f t="shared" ref="P7:P70" si="4">IF(I7=J7+K7,"","err")</f>
        <v/>
      </c>
    </row>
    <row r="8" spans="2:16" s="123" customFormat="1" ht="20.100000000000001" customHeight="1" x14ac:dyDescent="0.15">
      <c r="B8" s="135" t="s">
        <v>19</v>
      </c>
      <c r="C8" s="136"/>
      <c r="D8" s="136"/>
      <c r="E8" s="29">
        <f t="shared" ref="E8:K8" si="5">E9+E12+E22+E28+E34+E36</f>
        <v>0</v>
      </c>
      <c r="F8" s="29">
        <f t="shared" si="5"/>
        <v>534156186</v>
      </c>
      <c r="G8" s="29">
        <f t="shared" si="5"/>
        <v>271554570</v>
      </c>
      <c r="H8" s="29">
        <f t="shared" si="5"/>
        <v>0</v>
      </c>
      <c r="I8" s="29">
        <f t="shared" si="5"/>
        <v>262601616</v>
      </c>
      <c r="J8" s="29">
        <f t="shared" si="5"/>
        <v>262601616</v>
      </c>
      <c r="K8" s="29">
        <f t="shared" si="5"/>
        <v>0</v>
      </c>
      <c r="L8" s="29">
        <f t="shared" si="1"/>
        <v>0</v>
      </c>
      <c r="M8" s="30">
        <f t="shared" si="2"/>
        <v>50.838046458568954</v>
      </c>
      <c r="O8" s="123" t="str">
        <f t="shared" si="3"/>
        <v/>
      </c>
      <c r="P8" s="123" t="str">
        <f t="shared" si="4"/>
        <v/>
      </c>
    </row>
    <row r="9" spans="2:16" s="123" customFormat="1" ht="20.100000000000001" customHeight="1" x14ac:dyDescent="0.15">
      <c r="B9" s="31" t="s">
        <v>20</v>
      </c>
      <c r="C9" s="32"/>
      <c r="D9" s="32"/>
      <c r="E9" s="33">
        <f t="shared" ref="E9:K9" si="6">SUM(E10:E11)</f>
        <v>0</v>
      </c>
      <c r="F9" s="33">
        <f t="shared" si="6"/>
        <v>91113880</v>
      </c>
      <c r="G9" s="33">
        <f t="shared" si="6"/>
        <v>21137150</v>
      </c>
      <c r="H9" s="33">
        <f t="shared" si="6"/>
        <v>0</v>
      </c>
      <c r="I9" s="33">
        <f t="shared" si="6"/>
        <v>69976730</v>
      </c>
      <c r="J9" s="33">
        <f t="shared" si="6"/>
        <v>69976730</v>
      </c>
      <c r="K9" s="33">
        <f t="shared" si="6"/>
        <v>0</v>
      </c>
      <c r="L9" s="33">
        <f t="shared" si="1"/>
        <v>0</v>
      </c>
      <c r="M9" s="34">
        <f t="shared" si="2"/>
        <v>23.198605964316304</v>
      </c>
      <c r="O9" s="123" t="str">
        <f t="shared" si="3"/>
        <v/>
      </c>
      <c r="P9" s="123" t="str">
        <f t="shared" si="4"/>
        <v/>
      </c>
    </row>
    <row r="10" spans="2:16" s="123" customFormat="1" ht="20.100000000000001" customHeight="1" x14ac:dyDescent="0.15">
      <c r="B10" s="60"/>
      <c r="C10" s="35" t="s">
        <v>21</v>
      </c>
      <c r="D10" s="35"/>
      <c r="E10" s="36"/>
      <c r="F10" s="36">
        <v>43664320</v>
      </c>
      <c r="G10" s="36">
        <v>5771810</v>
      </c>
      <c r="H10" s="36">
        <v>0</v>
      </c>
      <c r="I10" s="37">
        <v>37892510</v>
      </c>
      <c r="J10" s="37">
        <v>37892510</v>
      </c>
      <c r="K10" s="37">
        <v>0</v>
      </c>
      <c r="L10" s="37">
        <f t="shared" si="1"/>
        <v>0</v>
      </c>
      <c r="M10" s="38">
        <f t="shared" si="2"/>
        <v>13.218595869579556</v>
      </c>
      <c r="O10" s="123" t="str">
        <f t="shared" si="3"/>
        <v/>
      </c>
      <c r="P10" s="123" t="str">
        <f t="shared" si="4"/>
        <v/>
      </c>
    </row>
    <row r="11" spans="2:16" s="123" customFormat="1" ht="20.100000000000001" customHeight="1" x14ac:dyDescent="0.15">
      <c r="B11" s="62"/>
      <c r="C11" s="35" t="s">
        <v>22</v>
      </c>
      <c r="D11" s="35"/>
      <c r="E11" s="36"/>
      <c r="F11" s="36">
        <v>47449560</v>
      </c>
      <c r="G11" s="36">
        <v>15365340</v>
      </c>
      <c r="H11" s="36">
        <v>0</v>
      </c>
      <c r="I11" s="37">
        <v>32084220</v>
      </c>
      <c r="J11" s="37">
        <v>32084220</v>
      </c>
      <c r="K11" s="37">
        <v>0</v>
      </c>
      <c r="L11" s="37">
        <f t="shared" si="1"/>
        <v>0</v>
      </c>
      <c r="M11" s="38">
        <f t="shared" si="2"/>
        <v>32.382470986032324</v>
      </c>
      <c r="O11" s="123" t="str">
        <f t="shared" si="3"/>
        <v/>
      </c>
      <c r="P11" s="123" t="str">
        <f t="shared" si="4"/>
        <v/>
      </c>
    </row>
    <row r="12" spans="2:16" s="123" customFormat="1" ht="20.100000000000001" customHeight="1" x14ac:dyDescent="0.15">
      <c r="B12" s="31" t="s">
        <v>23</v>
      </c>
      <c r="C12" s="32"/>
      <c r="D12" s="32"/>
      <c r="E12" s="33">
        <v>0</v>
      </c>
      <c r="F12" s="33">
        <v>411078916</v>
      </c>
      <c r="G12" s="33">
        <v>240348990</v>
      </c>
      <c r="H12" s="33">
        <v>0</v>
      </c>
      <c r="I12" s="33">
        <v>170729926</v>
      </c>
      <c r="J12" s="33">
        <v>170729926</v>
      </c>
      <c r="K12" s="33">
        <v>0</v>
      </c>
      <c r="L12" s="33">
        <f t="shared" si="1"/>
        <v>0</v>
      </c>
      <c r="M12" s="34">
        <f t="shared" si="2"/>
        <v>58.467846597123938</v>
      </c>
      <c r="O12" s="123" t="str">
        <f t="shared" si="3"/>
        <v/>
      </c>
      <c r="P12" s="123" t="str">
        <f t="shared" si="4"/>
        <v/>
      </c>
    </row>
    <row r="13" spans="2:16" s="123" customFormat="1" ht="20.100000000000001" customHeight="1" x14ac:dyDescent="0.15">
      <c r="B13" s="60" t="s">
        <v>0</v>
      </c>
      <c r="C13" s="35" t="s">
        <v>24</v>
      </c>
      <c r="D13" s="35"/>
      <c r="E13" s="36"/>
      <c r="F13" s="36">
        <v>182671440</v>
      </c>
      <c r="G13" s="36">
        <v>15110430</v>
      </c>
      <c r="H13" s="36">
        <v>0</v>
      </c>
      <c r="I13" s="37">
        <v>167561010</v>
      </c>
      <c r="J13" s="37">
        <v>167561010</v>
      </c>
      <c r="K13" s="37">
        <v>0</v>
      </c>
      <c r="L13" s="37">
        <f t="shared" si="1"/>
        <v>0</v>
      </c>
      <c r="M13" s="38">
        <f t="shared" si="2"/>
        <v>8.2719170550141836</v>
      </c>
      <c r="O13" s="123" t="str">
        <f t="shared" si="3"/>
        <v/>
      </c>
      <c r="P13" s="123" t="str">
        <f t="shared" si="4"/>
        <v/>
      </c>
    </row>
    <row r="14" spans="2:16" s="123" customFormat="1" ht="20.100000000000001" customHeight="1" x14ac:dyDescent="0.15">
      <c r="B14" s="61"/>
      <c r="C14" s="35" t="s">
        <v>25</v>
      </c>
      <c r="D14" s="35"/>
      <c r="E14" s="36"/>
      <c r="F14" s="36">
        <v>-2940570</v>
      </c>
      <c r="G14" s="36">
        <v>0</v>
      </c>
      <c r="H14" s="36">
        <v>0</v>
      </c>
      <c r="I14" s="37">
        <v>-2940570</v>
      </c>
      <c r="J14" s="37">
        <v>-2940570</v>
      </c>
      <c r="K14" s="37">
        <v>0</v>
      </c>
      <c r="L14" s="37">
        <f t="shared" si="1"/>
        <v>0</v>
      </c>
      <c r="M14" s="38">
        <f t="shared" si="2"/>
        <v>0</v>
      </c>
      <c r="O14" s="123" t="str">
        <f t="shared" si="3"/>
        <v/>
      </c>
      <c r="P14" s="123" t="str">
        <f t="shared" si="4"/>
        <v/>
      </c>
    </row>
    <row r="15" spans="2:16" s="123" customFormat="1" ht="20.100000000000001" customHeight="1" x14ac:dyDescent="0.15">
      <c r="B15" s="61"/>
      <c r="C15" s="35" t="s">
        <v>26</v>
      </c>
      <c r="D15" s="35"/>
      <c r="E15" s="36"/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1"/>
        <v>0</v>
      </c>
      <c r="M15" s="38">
        <f t="shared" si="2"/>
        <v>0</v>
      </c>
      <c r="O15" s="123" t="str">
        <f t="shared" si="3"/>
        <v/>
      </c>
      <c r="P15" s="123" t="str">
        <f t="shared" si="4"/>
        <v/>
      </c>
    </row>
    <row r="16" spans="2:16" s="123" customFormat="1" ht="20.100000000000001" customHeight="1" x14ac:dyDescent="0.15">
      <c r="B16" s="61"/>
      <c r="C16" s="35" t="s">
        <v>27</v>
      </c>
      <c r="D16" s="35"/>
      <c r="E16" s="36"/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1"/>
        <v>0</v>
      </c>
      <c r="M16" s="38">
        <f t="shared" si="2"/>
        <v>0</v>
      </c>
      <c r="O16" s="123" t="str">
        <f t="shared" si="3"/>
        <v/>
      </c>
      <c r="P16" s="123" t="str">
        <f t="shared" si="4"/>
        <v/>
      </c>
    </row>
    <row r="17" spans="2:16" s="123" customFormat="1" ht="20.100000000000001" customHeight="1" x14ac:dyDescent="0.15">
      <c r="B17" s="61"/>
      <c r="C17" s="35" t="s">
        <v>28</v>
      </c>
      <c r="D17" s="35"/>
      <c r="E17" s="36"/>
      <c r="F17" s="36">
        <v>14364023</v>
      </c>
      <c r="G17" s="36">
        <v>288840</v>
      </c>
      <c r="H17" s="36">
        <v>0</v>
      </c>
      <c r="I17" s="37">
        <v>14075183</v>
      </c>
      <c r="J17" s="37">
        <v>14075183</v>
      </c>
      <c r="K17" s="37">
        <v>0</v>
      </c>
      <c r="L17" s="37">
        <f t="shared" si="1"/>
        <v>0</v>
      </c>
      <c r="M17" s="38">
        <f t="shared" si="2"/>
        <v>2.0108572647091973</v>
      </c>
      <c r="O17" s="123" t="str">
        <f t="shared" si="3"/>
        <v/>
      </c>
      <c r="P17" s="123" t="str">
        <f t="shared" si="4"/>
        <v/>
      </c>
    </row>
    <row r="18" spans="2:16" s="123" customFormat="1" ht="20.100000000000001" customHeight="1" x14ac:dyDescent="0.15">
      <c r="B18" s="61"/>
      <c r="C18" s="35" t="s">
        <v>29</v>
      </c>
      <c r="D18" s="35"/>
      <c r="E18" s="36"/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1"/>
        <v>0</v>
      </c>
      <c r="M18" s="38">
        <f t="shared" si="2"/>
        <v>0</v>
      </c>
      <c r="O18" s="123" t="str">
        <f t="shared" si="3"/>
        <v/>
      </c>
      <c r="P18" s="123" t="str">
        <f t="shared" si="4"/>
        <v/>
      </c>
    </row>
    <row r="19" spans="2:16" s="123" customFormat="1" ht="20.100000000000001" customHeight="1" x14ac:dyDescent="0.15">
      <c r="B19" s="61"/>
      <c r="C19" s="35" t="s">
        <v>30</v>
      </c>
      <c r="D19" s="35"/>
      <c r="E19" s="36"/>
      <c r="F19" s="36">
        <v>461501</v>
      </c>
      <c r="G19" s="36">
        <v>0</v>
      </c>
      <c r="H19" s="36">
        <v>0</v>
      </c>
      <c r="I19" s="37">
        <v>461501</v>
      </c>
      <c r="J19" s="37">
        <v>461501</v>
      </c>
      <c r="K19" s="37">
        <v>0</v>
      </c>
      <c r="L19" s="37">
        <f t="shared" si="1"/>
        <v>0</v>
      </c>
      <c r="M19" s="38">
        <f t="shared" si="2"/>
        <v>0</v>
      </c>
      <c r="O19" s="123" t="str">
        <f t="shared" si="3"/>
        <v/>
      </c>
      <c r="P19" s="123" t="str">
        <f t="shared" si="4"/>
        <v/>
      </c>
    </row>
    <row r="20" spans="2:16" s="123" customFormat="1" ht="20.100000000000001" customHeight="1" x14ac:dyDescent="0.15">
      <c r="B20" s="61"/>
      <c r="C20" s="35" t="s">
        <v>31</v>
      </c>
      <c r="D20" s="35"/>
      <c r="E20" s="36"/>
      <c r="F20" s="36">
        <v>0</v>
      </c>
      <c r="G20" s="36">
        <v>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123" t="str">
        <f t="shared" si="3"/>
        <v/>
      </c>
      <c r="P20" s="123" t="str">
        <f t="shared" si="4"/>
        <v/>
      </c>
    </row>
    <row r="21" spans="2:16" s="123" customFormat="1" ht="20.100000000000001" customHeight="1" x14ac:dyDescent="0.15">
      <c r="B21" s="62"/>
      <c r="C21" s="35" t="s">
        <v>32</v>
      </c>
      <c r="D21" s="35"/>
      <c r="E21" s="36"/>
      <c r="F21" s="36">
        <v>216522522</v>
      </c>
      <c r="G21" s="36">
        <v>224949720</v>
      </c>
      <c r="H21" s="36">
        <v>0</v>
      </c>
      <c r="I21" s="37">
        <v>-8427198</v>
      </c>
      <c r="J21" s="37">
        <v>-8427198</v>
      </c>
      <c r="K21" s="37">
        <v>0</v>
      </c>
      <c r="L21" s="37">
        <f>IFERROR(G21/E21,0)*100</f>
        <v>0</v>
      </c>
      <c r="M21" s="38">
        <f>IFERROR(G21/F21,0)*100</f>
        <v>103.89206532519512</v>
      </c>
      <c r="O21" s="123" t="str">
        <f t="shared" si="3"/>
        <v/>
      </c>
      <c r="P21" s="123" t="str">
        <f t="shared" si="4"/>
        <v/>
      </c>
    </row>
    <row r="22" spans="2:16" s="123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42131860</v>
      </c>
      <c r="G22" s="33">
        <v>10068430</v>
      </c>
      <c r="H22" s="33">
        <v>0</v>
      </c>
      <c r="I22" s="33">
        <v>32063430</v>
      </c>
      <c r="J22" s="33">
        <v>32063430</v>
      </c>
      <c r="K22" s="33">
        <v>0</v>
      </c>
      <c r="L22" s="33">
        <f>IFERROR(G22/E22,0)*100</f>
        <v>0</v>
      </c>
      <c r="M22" s="34">
        <f>IFERROR(G22/F22,0)*100</f>
        <v>23.897425843530286</v>
      </c>
      <c r="O22" s="123" t="str">
        <f t="shared" si="3"/>
        <v/>
      </c>
      <c r="P22" s="123" t="str">
        <f t="shared" si="4"/>
        <v/>
      </c>
    </row>
    <row r="23" spans="2:16" s="123" customFormat="1" ht="20.100000000000001" customHeight="1" x14ac:dyDescent="0.15">
      <c r="B23" s="127"/>
      <c r="C23" s="35" t="s">
        <v>34</v>
      </c>
      <c r="D23" s="35"/>
      <c r="E23" s="36"/>
      <c r="F23" s="36">
        <v>9444110</v>
      </c>
      <c r="G23" s="36">
        <v>9479600</v>
      </c>
      <c r="H23" s="36">
        <v>0</v>
      </c>
      <c r="I23" s="37">
        <v>-35490</v>
      </c>
      <c r="J23" s="37">
        <v>-35490</v>
      </c>
      <c r="K23" s="37">
        <v>0</v>
      </c>
      <c r="L23" s="37">
        <f>IFERROR(G23/E23,0)*100</f>
        <v>0</v>
      </c>
      <c r="M23" s="38">
        <f>IFERROR(G23/F23,0)*100</f>
        <v>100.37578977796744</v>
      </c>
      <c r="O23" s="123" t="str">
        <f t="shared" si="3"/>
        <v/>
      </c>
      <c r="P23" s="123" t="str">
        <f t="shared" si="4"/>
        <v/>
      </c>
    </row>
    <row r="24" spans="2:16" s="123" customFormat="1" ht="20.100000000000001" customHeight="1" x14ac:dyDescent="0.15">
      <c r="B24" s="127"/>
      <c r="C24" s="35" t="s">
        <v>35</v>
      </c>
      <c r="D24" s="35"/>
      <c r="E24" s="36"/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>IFERROR(G24/E24,0)*100</f>
        <v>0</v>
      </c>
      <c r="M24" s="38">
        <f>IFERROR(G24/F24,0)*100</f>
        <v>0</v>
      </c>
      <c r="O24" s="123" t="str">
        <f t="shared" si="3"/>
        <v/>
      </c>
      <c r="P24" s="123" t="str">
        <f t="shared" si="4"/>
        <v/>
      </c>
    </row>
    <row r="25" spans="2:16" s="123" customFormat="1" ht="20.100000000000001" customHeight="1" x14ac:dyDescent="0.15">
      <c r="B25" s="127"/>
      <c r="C25" s="35" t="s">
        <v>36</v>
      </c>
      <c r="D25" s="35"/>
      <c r="E25" s="36"/>
      <c r="F25" s="36">
        <v>12815520</v>
      </c>
      <c r="G25" s="36">
        <v>0</v>
      </c>
      <c r="H25" s="36">
        <v>0</v>
      </c>
      <c r="I25" s="37">
        <v>12815520</v>
      </c>
      <c r="J25" s="37">
        <v>12815520</v>
      </c>
      <c r="K25" s="37">
        <v>0</v>
      </c>
      <c r="L25" s="37">
        <f>IFERROR(G25/E25,0)*100</f>
        <v>0</v>
      </c>
      <c r="M25" s="38">
        <f>IFERROR(G25/F25,0)*100</f>
        <v>0</v>
      </c>
      <c r="O25" s="123" t="str">
        <f t="shared" si="3"/>
        <v/>
      </c>
      <c r="P25" s="123" t="str">
        <f t="shared" si="4"/>
        <v/>
      </c>
    </row>
    <row r="26" spans="2:16" s="123" customFormat="1" ht="20.100000000000001" customHeight="1" x14ac:dyDescent="0.15">
      <c r="B26" s="127"/>
      <c r="C26" s="35" t="s">
        <v>37</v>
      </c>
      <c r="D26" s="35"/>
      <c r="E26" s="36"/>
      <c r="F26" s="36">
        <v>24100</v>
      </c>
      <c r="G26" s="36">
        <v>24100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123" t="str">
        <f t="shared" si="3"/>
        <v/>
      </c>
      <c r="P26" s="123" t="str">
        <f t="shared" si="4"/>
        <v/>
      </c>
    </row>
    <row r="27" spans="2:16" s="123" customFormat="1" ht="20.100000000000001" customHeight="1" x14ac:dyDescent="0.15">
      <c r="B27" s="127"/>
      <c r="C27" s="35" t="s">
        <v>38</v>
      </c>
      <c r="D27" s="35"/>
      <c r="E27" s="36"/>
      <c r="F27" s="36">
        <v>19848130</v>
      </c>
      <c r="G27" s="36">
        <v>564730</v>
      </c>
      <c r="H27" s="36">
        <v>0</v>
      </c>
      <c r="I27" s="37">
        <v>19283400</v>
      </c>
      <c r="J27" s="37">
        <v>19283400</v>
      </c>
      <c r="K27" s="37">
        <v>0</v>
      </c>
      <c r="L27" s="37">
        <f t="shared" ref="L27:L43" si="7">IFERROR(G27/E27,0)*100</f>
        <v>0</v>
      </c>
      <c r="M27" s="38">
        <f t="shared" ref="M27:M43" si="8">IFERROR(G27/F27,0)*100</f>
        <v>2.845255447238606</v>
      </c>
      <c r="O27" s="123" t="str">
        <f t="shared" si="3"/>
        <v/>
      </c>
      <c r="P27" s="123" t="str">
        <f t="shared" si="4"/>
        <v/>
      </c>
    </row>
    <row r="28" spans="2:16" s="123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7"/>
        <v>0</v>
      </c>
      <c r="M28" s="34">
        <f t="shared" si="8"/>
        <v>0</v>
      </c>
      <c r="O28" s="123" t="str">
        <f t="shared" si="3"/>
        <v/>
      </c>
      <c r="P28" s="123" t="str">
        <f t="shared" si="4"/>
        <v/>
      </c>
    </row>
    <row r="29" spans="2:16" s="123" customFormat="1" ht="20.100000000000001" customHeight="1" x14ac:dyDescent="0.15">
      <c r="B29" s="127"/>
      <c r="C29" s="35" t="s">
        <v>40</v>
      </c>
      <c r="D29" s="35"/>
      <c r="E29" s="36"/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7"/>
        <v>0</v>
      </c>
      <c r="M29" s="38">
        <f t="shared" si="8"/>
        <v>0</v>
      </c>
      <c r="O29" s="123" t="str">
        <f t="shared" si="3"/>
        <v/>
      </c>
      <c r="P29" s="123" t="str">
        <f t="shared" si="4"/>
        <v/>
      </c>
    </row>
    <row r="30" spans="2:16" s="123" customFormat="1" ht="20.100000000000001" customHeight="1" x14ac:dyDescent="0.15">
      <c r="B30" s="127"/>
      <c r="C30" s="35" t="s">
        <v>41</v>
      </c>
      <c r="D30" s="35"/>
      <c r="E30" s="36"/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7"/>
        <v>0</v>
      </c>
      <c r="M30" s="38">
        <f t="shared" si="8"/>
        <v>0</v>
      </c>
      <c r="O30" s="123" t="str">
        <f t="shared" si="3"/>
        <v/>
      </c>
      <c r="P30" s="123" t="str">
        <f t="shared" si="4"/>
        <v/>
      </c>
    </row>
    <row r="31" spans="2:16" s="123" customFormat="1" ht="20.100000000000001" customHeight="1" x14ac:dyDescent="0.15">
      <c r="B31" s="127"/>
      <c r="C31" s="35" t="s">
        <v>42</v>
      </c>
      <c r="D31" s="35"/>
      <c r="E31" s="36"/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7"/>
        <v>0</v>
      </c>
      <c r="M31" s="38">
        <f t="shared" si="8"/>
        <v>0</v>
      </c>
      <c r="O31" s="123" t="str">
        <f t="shared" si="3"/>
        <v/>
      </c>
      <c r="P31" s="123" t="str">
        <f t="shared" si="4"/>
        <v/>
      </c>
    </row>
    <row r="32" spans="2:16" s="123" customFormat="1" ht="20.100000000000001" customHeight="1" x14ac:dyDescent="0.15">
      <c r="B32" s="127"/>
      <c r="C32" s="35" t="s">
        <v>43</v>
      </c>
      <c r="D32" s="35"/>
      <c r="E32" s="36"/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7"/>
        <v>0</v>
      </c>
      <c r="M32" s="38">
        <f t="shared" si="8"/>
        <v>0</v>
      </c>
      <c r="O32" s="123" t="str">
        <f t="shared" si="3"/>
        <v/>
      </c>
      <c r="P32" s="123" t="str">
        <f t="shared" si="4"/>
        <v/>
      </c>
    </row>
    <row r="33" spans="2:16" s="123" customFormat="1" ht="20.100000000000001" customHeight="1" x14ac:dyDescent="0.15">
      <c r="B33" s="127"/>
      <c r="C33" s="35" t="s">
        <v>44</v>
      </c>
      <c r="D33" s="35"/>
      <c r="E33" s="36"/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7"/>
        <v>0</v>
      </c>
      <c r="M33" s="38">
        <f t="shared" si="8"/>
        <v>0</v>
      </c>
      <c r="O33" s="123" t="str">
        <f t="shared" si="3"/>
        <v/>
      </c>
      <c r="P33" s="123" t="str">
        <f t="shared" si="4"/>
        <v/>
      </c>
    </row>
    <row r="34" spans="2:16" s="123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-10170870</v>
      </c>
      <c r="G34" s="33">
        <v>0</v>
      </c>
      <c r="H34" s="33">
        <v>0</v>
      </c>
      <c r="I34" s="33">
        <v>-10170870</v>
      </c>
      <c r="J34" s="33">
        <v>-10170870</v>
      </c>
      <c r="K34" s="33">
        <v>0</v>
      </c>
      <c r="L34" s="33">
        <f t="shared" si="7"/>
        <v>0</v>
      </c>
      <c r="M34" s="34">
        <f t="shared" si="8"/>
        <v>0</v>
      </c>
      <c r="O34" s="123" t="str">
        <f t="shared" si="3"/>
        <v/>
      </c>
      <c r="P34" s="123" t="str">
        <f t="shared" si="4"/>
        <v/>
      </c>
    </row>
    <row r="35" spans="2:16" s="123" customFormat="1" ht="20.100000000000001" customHeight="1" x14ac:dyDescent="0.15">
      <c r="B35" s="60"/>
      <c r="C35" s="35" t="s">
        <v>57</v>
      </c>
      <c r="D35" s="35"/>
      <c r="E35" s="36"/>
      <c r="F35" s="36">
        <v>-10170870</v>
      </c>
      <c r="G35" s="36">
        <v>0</v>
      </c>
      <c r="H35" s="36">
        <v>0</v>
      </c>
      <c r="I35" s="37">
        <v>-10170870</v>
      </c>
      <c r="J35" s="37">
        <v>-10170870</v>
      </c>
      <c r="K35" s="37">
        <v>0</v>
      </c>
      <c r="L35" s="37">
        <f t="shared" si="7"/>
        <v>0</v>
      </c>
      <c r="M35" s="38">
        <f t="shared" si="8"/>
        <v>0</v>
      </c>
      <c r="O35" s="123" t="str">
        <f t="shared" si="3"/>
        <v/>
      </c>
      <c r="P35" s="123" t="str">
        <f t="shared" si="4"/>
        <v/>
      </c>
    </row>
    <row r="36" spans="2:16" s="123" customFormat="1" ht="20.100000000000001" customHeight="1" x14ac:dyDescent="0.15">
      <c r="B36" s="31" t="s">
        <v>46</v>
      </c>
      <c r="C36" s="32"/>
      <c r="D36" s="32"/>
      <c r="E36" s="33">
        <v>0</v>
      </c>
      <c r="F36" s="33">
        <v>2400</v>
      </c>
      <c r="G36" s="33">
        <v>0</v>
      </c>
      <c r="H36" s="33">
        <v>0</v>
      </c>
      <c r="I36" s="33">
        <v>2400</v>
      </c>
      <c r="J36" s="33">
        <v>2400</v>
      </c>
      <c r="K36" s="33">
        <v>0</v>
      </c>
      <c r="L36" s="39">
        <f t="shared" si="7"/>
        <v>0</v>
      </c>
      <c r="M36" s="40">
        <f t="shared" si="8"/>
        <v>0</v>
      </c>
      <c r="O36" s="123" t="str">
        <f t="shared" si="3"/>
        <v/>
      </c>
      <c r="P36" s="123" t="str">
        <f t="shared" si="4"/>
        <v/>
      </c>
    </row>
    <row r="37" spans="2:16" s="123" customFormat="1" ht="20.100000000000001" customHeight="1" x14ac:dyDescent="0.15">
      <c r="B37" s="127"/>
      <c r="C37" s="35" t="s">
        <v>47</v>
      </c>
      <c r="D37" s="35"/>
      <c r="E37" s="36"/>
      <c r="F37" s="36">
        <v>2400</v>
      </c>
      <c r="G37" s="36">
        <v>0</v>
      </c>
      <c r="H37" s="36">
        <v>0</v>
      </c>
      <c r="I37" s="37">
        <v>2400</v>
      </c>
      <c r="J37" s="37">
        <v>2400</v>
      </c>
      <c r="K37" s="37">
        <v>0</v>
      </c>
      <c r="L37" s="41">
        <f t="shared" si="7"/>
        <v>0</v>
      </c>
      <c r="M37" s="42">
        <f t="shared" si="8"/>
        <v>0</v>
      </c>
      <c r="O37" s="123" t="str">
        <f t="shared" si="3"/>
        <v/>
      </c>
      <c r="P37" s="123" t="str">
        <f t="shared" si="4"/>
        <v/>
      </c>
    </row>
    <row r="38" spans="2:16" s="123" customFormat="1" ht="20.100000000000001" customHeight="1" x14ac:dyDescent="0.15">
      <c r="B38" s="127"/>
      <c r="C38" s="35" t="s">
        <v>48</v>
      </c>
      <c r="D38" s="35"/>
      <c r="E38" s="36"/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7"/>
        <v>0</v>
      </c>
      <c r="M38" s="42">
        <f t="shared" si="8"/>
        <v>0</v>
      </c>
      <c r="O38" s="123" t="str">
        <f t="shared" si="3"/>
        <v/>
      </c>
      <c r="P38" s="123" t="str">
        <f t="shared" si="4"/>
        <v/>
      </c>
    </row>
    <row r="39" spans="2:16" s="124" customFormat="1" ht="20.100000000000001" customHeight="1" x14ac:dyDescent="0.15">
      <c r="B39" s="127"/>
      <c r="C39" s="35" t="s">
        <v>49</v>
      </c>
      <c r="D39" s="35"/>
      <c r="E39" s="36"/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7"/>
        <v>0</v>
      </c>
      <c r="M39" s="42">
        <f t="shared" si="8"/>
        <v>0</v>
      </c>
      <c r="O39" s="123" t="str">
        <f t="shared" si="3"/>
        <v/>
      </c>
      <c r="P39" s="123" t="str">
        <f t="shared" si="4"/>
        <v/>
      </c>
    </row>
    <row r="40" spans="2:16" s="124" customFormat="1" ht="20.100000000000001" customHeight="1" x14ac:dyDescent="0.15">
      <c r="B40" s="125" t="s">
        <v>50</v>
      </c>
      <c r="C40" s="126"/>
      <c r="D40" s="126"/>
      <c r="E40" s="43">
        <v>0</v>
      </c>
      <c r="F40" s="43">
        <v>2645142004</v>
      </c>
      <c r="G40" s="43">
        <v>50897691</v>
      </c>
      <c r="H40" s="43">
        <v>0</v>
      </c>
      <c r="I40" s="43">
        <v>2594244313</v>
      </c>
      <c r="J40" s="43">
        <v>2594244313</v>
      </c>
      <c r="K40" s="43">
        <v>0</v>
      </c>
      <c r="L40" s="44">
        <f t="shared" si="7"/>
        <v>0</v>
      </c>
      <c r="M40" s="45">
        <f t="shared" si="8"/>
        <v>1.924195030854003</v>
      </c>
      <c r="O40" s="123" t="str">
        <f t="shared" si="3"/>
        <v/>
      </c>
      <c r="P40" s="123" t="str">
        <f t="shared" si="4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7"/>
        <v>0</v>
      </c>
      <c r="M41" s="40">
        <f t="shared" si="8"/>
        <v>0</v>
      </c>
      <c r="O41" s="123" t="str">
        <f t="shared" si="3"/>
        <v/>
      </c>
      <c r="P41" s="123" t="str">
        <f t="shared" si="4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7"/>
        <v>0</v>
      </c>
      <c r="M42" s="42">
        <f t="shared" si="8"/>
        <v>0</v>
      </c>
      <c r="O42" s="123" t="str">
        <f t="shared" si="3"/>
        <v/>
      </c>
      <c r="P42" s="123" t="str">
        <f t="shared" si="4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7"/>
        <v>0</v>
      </c>
      <c r="M43" s="42">
        <f t="shared" si="8"/>
        <v>0</v>
      </c>
      <c r="O43" s="123" t="str">
        <f t="shared" si="3"/>
        <v/>
      </c>
      <c r="P43" s="123" t="str">
        <f t="shared" si="4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123" t="str">
        <f t="shared" si="3"/>
        <v/>
      </c>
      <c r="P44" s="123" t="str">
        <f t="shared" si="4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ref="L45:L57" si="9">IFERROR(G45/E45,0)*100</f>
        <v>0</v>
      </c>
      <c r="M45" s="42">
        <f t="shared" ref="M45:M57" si="10">IFERROR(G45/F45,0)*100</f>
        <v>0</v>
      </c>
      <c r="O45" s="123" t="str">
        <f t="shared" si="3"/>
        <v/>
      </c>
      <c r="P45" s="123" t="str">
        <f t="shared" si="4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9"/>
        <v>0</v>
      </c>
      <c r="M46" s="40">
        <f t="shared" si="10"/>
        <v>0</v>
      </c>
      <c r="O46" s="123" t="str">
        <f t="shared" si="3"/>
        <v/>
      </c>
      <c r="P46" s="123" t="str">
        <f t="shared" si="4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 t="shared" si="9"/>
        <v>0</v>
      </c>
      <c r="M47" s="42">
        <f t="shared" si="10"/>
        <v>0</v>
      </c>
      <c r="O47" s="123" t="str">
        <f t="shared" si="3"/>
        <v/>
      </c>
      <c r="P47" s="123" t="str">
        <f t="shared" si="4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f t="shared" si="9"/>
        <v>0</v>
      </c>
      <c r="M48" s="40">
        <f t="shared" si="10"/>
        <v>0</v>
      </c>
      <c r="O48" s="123" t="str">
        <f t="shared" si="3"/>
        <v/>
      </c>
      <c r="P48" s="123" t="str">
        <f t="shared" si="4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9"/>
        <v>0</v>
      </c>
      <c r="M49" s="42">
        <f t="shared" si="10"/>
        <v>0</v>
      </c>
      <c r="O49" s="123" t="str">
        <f t="shared" si="3"/>
        <v/>
      </c>
      <c r="P49" s="123" t="str">
        <f t="shared" si="4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 t="shared" si="9"/>
        <v>0</v>
      </c>
      <c r="M50" s="42">
        <f t="shared" si="10"/>
        <v>0</v>
      </c>
      <c r="O50" s="123" t="str">
        <f t="shared" si="3"/>
        <v/>
      </c>
      <c r="P50" s="123" t="str">
        <f t="shared" si="4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9"/>
        <v>0</v>
      </c>
      <c r="M51" s="42">
        <f t="shared" si="10"/>
        <v>0</v>
      </c>
      <c r="O51" s="123" t="str">
        <f t="shared" si="3"/>
        <v/>
      </c>
      <c r="P51" s="123" t="str">
        <f t="shared" si="4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0</v>
      </c>
      <c r="F52" s="33">
        <v>2645142004</v>
      </c>
      <c r="G52" s="33">
        <v>50897691</v>
      </c>
      <c r="H52" s="33">
        <v>0</v>
      </c>
      <c r="I52" s="33">
        <v>2594244313</v>
      </c>
      <c r="J52" s="33">
        <v>2594244313</v>
      </c>
      <c r="K52" s="33">
        <v>0</v>
      </c>
      <c r="L52" s="39">
        <f t="shared" si="9"/>
        <v>0</v>
      </c>
      <c r="M52" s="40">
        <f t="shared" si="10"/>
        <v>1.924195030854003</v>
      </c>
      <c r="O52" s="123" t="str">
        <f t="shared" si="3"/>
        <v/>
      </c>
      <c r="P52" s="123" t="str">
        <f t="shared" si="4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>
        <v>124000</v>
      </c>
      <c r="G53" s="47">
        <v>0</v>
      </c>
      <c r="H53" s="47">
        <v>0</v>
      </c>
      <c r="I53" s="37">
        <v>124000</v>
      </c>
      <c r="J53" s="37">
        <v>124000</v>
      </c>
      <c r="K53" s="37">
        <v>0</v>
      </c>
      <c r="L53" s="41">
        <f t="shared" si="9"/>
        <v>0</v>
      </c>
      <c r="M53" s="42">
        <f t="shared" si="10"/>
        <v>0</v>
      </c>
      <c r="O53" s="123" t="str">
        <f t="shared" si="3"/>
        <v/>
      </c>
      <c r="P53" s="123" t="str">
        <f t="shared" si="4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9"/>
        <v>0</v>
      </c>
      <c r="M54" s="42">
        <f t="shared" si="10"/>
        <v>0</v>
      </c>
      <c r="O54" s="123" t="str">
        <f t="shared" si="3"/>
        <v/>
      </c>
      <c r="P54" s="123" t="str">
        <f t="shared" si="4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>
        <v>100</v>
      </c>
      <c r="G55" s="47">
        <v>100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9"/>
        <v>0</v>
      </c>
      <c r="M55" s="42">
        <f t="shared" si="10"/>
        <v>100</v>
      </c>
      <c r="O55" s="123" t="str">
        <f t="shared" si="3"/>
        <v/>
      </c>
      <c r="P55" s="123" t="str">
        <f t="shared" si="4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47">
        <v>1024486950</v>
      </c>
      <c r="G56" s="47">
        <v>54394000</v>
      </c>
      <c r="H56" s="47">
        <v>0</v>
      </c>
      <c r="I56" s="37">
        <v>970092950</v>
      </c>
      <c r="J56" s="37">
        <v>970092950</v>
      </c>
      <c r="K56" s="37">
        <v>0</v>
      </c>
      <c r="L56" s="41">
        <f t="shared" si="9"/>
        <v>0</v>
      </c>
      <c r="M56" s="42">
        <f t="shared" si="10"/>
        <v>5.309389250883088</v>
      </c>
      <c r="O56" s="123" t="str">
        <f t="shared" si="3"/>
        <v/>
      </c>
      <c r="P56" s="123" t="str">
        <f t="shared" si="4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9"/>
        <v>0</v>
      </c>
      <c r="M57" s="42">
        <f t="shared" si="10"/>
        <v>0</v>
      </c>
      <c r="O57" s="123" t="str">
        <f t="shared" si="3"/>
        <v/>
      </c>
      <c r="P57" s="123" t="str">
        <f t="shared" si="4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123" t="str">
        <f t="shared" si="3"/>
        <v/>
      </c>
      <c r="P58" s="123" t="str">
        <f t="shared" si="4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/>
      <c r="F59" s="47">
        <v>1620530954</v>
      </c>
      <c r="G59" s="47">
        <v>-3496409</v>
      </c>
      <c r="H59" s="47">
        <v>0</v>
      </c>
      <c r="I59" s="37">
        <v>1624027363</v>
      </c>
      <c r="J59" s="37">
        <v>1624027363</v>
      </c>
      <c r="K59" s="37">
        <v>0</v>
      </c>
      <c r="L59" s="41">
        <f t="shared" ref="L59:L77" si="11">IFERROR(G59/E59,0)*100</f>
        <v>0</v>
      </c>
      <c r="M59" s="42">
        <f t="shared" ref="M59:M77" si="12">IFERROR(G59/F59,0)*100</f>
        <v>-0.21575700182521784</v>
      </c>
      <c r="O59" s="123" t="str">
        <f t="shared" si="3"/>
        <v/>
      </c>
      <c r="P59" s="123" t="str">
        <f t="shared" si="4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0</v>
      </c>
      <c r="F60" s="50">
        <v>0</v>
      </c>
      <c r="G60" s="50">
        <v>0</v>
      </c>
      <c r="H60" s="50">
        <v>0</v>
      </c>
      <c r="I60" s="50">
        <v>0</v>
      </c>
      <c r="J60" s="50">
        <v>0</v>
      </c>
      <c r="K60" s="50">
        <v>0</v>
      </c>
      <c r="L60" s="39">
        <f t="shared" si="11"/>
        <v>0</v>
      </c>
      <c r="M60" s="40">
        <f t="shared" si="12"/>
        <v>0</v>
      </c>
      <c r="O60" s="123" t="str">
        <f t="shared" si="3"/>
        <v/>
      </c>
      <c r="P60" s="123" t="str">
        <f t="shared" si="4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/>
      <c r="F61" s="47">
        <v>0</v>
      </c>
      <c r="G61" s="47">
        <v>0</v>
      </c>
      <c r="H61" s="47">
        <v>0</v>
      </c>
      <c r="I61" s="37">
        <v>0</v>
      </c>
      <c r="J61" s="37">
        <v>0</v>
      </c>
      <c r="K61" s="37"/>
      <c r="L61" s="41">
        <f t="shared" si="11"/>
        <v>0</v>
      </c>
      <c r="M61" s="42">
        <f t="shared" si="12"/>
        <v>0</v>
      </c>
      <c r="O61" s="123" t="str">
        <f t="shared" si="3"/>
        <v/>
      </c>
      <c r="P61" s="123" t="str">
        <f t="shared" si="4"/>
        <v/>
      </c>
    </row>
    <row r="62" spans="2:16" s="124" customFormat="1" ht="20.100000000000001" customHeight="1" x14ac:dyDescent="0.15">
      <c r="B62" s="125" t="s">
        <v>73</v>
      </c>
      <c r="C62" s="126"/>
      <c r="D62" s="126"/>
      <c r="E62" s="43">
        <v>0</v>
      </c>
      <c r="F62" s="43">
        <v>31297327017</v>
      </c>
      <c r="G62" s="43">
        <v>1440814365</v>
      </c>
      <c r="H62" s="43">
        <v>67158160</v>
      </c>
      <c r="I62" s="43">
        <v>29789354492</v>
      </c>
      <c r="J62" s="43">
        <v>27380701382</v>
      </c>
      <c r="K62" s="43">
        <v>2408653110</v>
      </c>
      <c r="L62" s="44">
        <f t="shared" si="11"/>
        <v>0</v>
      </c>
      <c r="M62" s="45">
        <f t="shared" si="12"/>
        <v>4.6036339276430294</v>
      </c>
      <c r="O62" s="123" t="str">
        <f t="shared" si="3"/>
        <v/>
      </c>
      <c r="P62" s="123" t="str">
        <f t="shared" si="4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0</v>
      </c>
      <c r="F63" s="50">
        <v>5456957373</v>
      </c>
      <c r="G63" s="50">
        <v>1500000</v>
      </c>
      <c r="H63" s="50">
        <v>0</v>
      </c>
      <c r="I63" s="50">
        <v>5455457373</v>
      </c>
      <c r="J63" s="50">
        <v>5455457373</v>
      </c>
      <c r="K63" s="50">
        <v>0</v>
      </c>
      <c r="L63" s="39">
        <f t="shared" si="11"/>
        <v>0</v>
      </c>
      <c r="M63" s="40">
        <f t="shared" si="12"/>
        <v>2.7487845285757921E-2</v>
      </c>
      <c r="O63" s="123" t="str">
        <f t="shared" si="3"/>
        <v/>
      </c>
      <c r="P63" s="123" t="str">
        <f t="shared" si="4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/>
      <c r="F64" s="47">
        <v>5456957373</v>
      </c>
      <c r="G64" s="47">
        <v>1500000</v>
      </c>
      <c r="H64" s="47">
        <v>0</v>
      </c>
      <c r="I64" s="37">
        <v>5455457373</v>
      </c>
      <c r="J64" s="37">
        <v>5455457373</v>
      </c>
      <c r="K64" s="37">
        <v>0</v>
      </c>
      <c r="L64" s="41">
        <f t="shared" si="11"/>
        <v>0</v>
      </c>
      <c r="M64" s="42">
        <f t="shared" si="12"/>
        <v>2.7487845285757921E-2</v>
      </c>
      <c r="O64" s="123" t="str">
        <f t="shared" si="3"/>
        <v/>
      </c>
      <c r="P64" s="123" t="str">
        <f t="shared" si="4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0</v>
      </c>
      <c r="F65" s="51">
        <v>2520436984</v>
      </c>
      <c r="G65" s="51">
        <v>114245560</v>
      </c>
      <c r="H65" s="51">
        <v>0</v>
      </c>
      <c r="I65" s="51">
        <v>2406191424</v>
      </c>
      <c r="J65" s="51">
        <v>2406191424</v>
      </c>
      <c r="K65" s="51">
        <v>0</v>
      </c>
      <c r="L65" s="53">
        <f t="shared" si="11"/>
        <v>0</v>
      </c>
      <c r="M65" s="54">
        <f t="shared" si="12"/>
        <v>4.5327679575106572</v>
      </c>
      <c r="O65" s="123" t="str">
        <f t="shared" si="3"/>
        <v/>
      </c>
      <c r="P65" s="123" t="str">
        <f t="shared" si="4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/>
      <c r="F66" s="47">
        <v>2520436984</v>
      </c>
      <c r="G66" s="47">
        <v>114245560</v>
      </c>
      <c r="H66" s="47">
        <v>0</v>
      </c>
      <c r="I66" s="37">
        <v>2406191424</v>
      </c>
      <c r="J66" s="37">
        <v>2406191424</v>
      </c>
      <c r="K66" s="37">
        <v>0</v>
      </c>
      <c r="L66" s="41">
        <f t="shared" si="11"/>
        <v>0</v>
      </c>
      <c r="M66" s="42">
        <f t="shared" si="12"/>
        <v>4.5327679575106572</v>
      </c>
      <c r="O66" s="123" t="str">
        <f t="shared" si="3"/>
        <v/>
      </c>
      <c r="P66" s="123" t="str">
        <f t="shared" si="4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243238490</v>
      </c>
      <c r="G67" s="51">
        <v>-6267780</v>
      </c>
      <c r="H67" s="51">
        <v>20732400</v>
      </c>
      <c r="I67" s="51">
        <v>228773870</v>
      </c>
      <c r="J67" s="51">
        <v>228773870</v>
      </c>
      <c r="K67" s="51">
        <v>0</v>
      </c>
      <c r="L67" s="53">
        <f t="shared" si="11"/>
        <v>0</v>
      </c>
      <c r="M67" s="54">
        <f t="shared" si="12"/>
        <v>-2.5768043536201857</v>
      </c>
      <c r="O67" s="123" t="str">
        <f t="shared" si="3"/>
        <v/>
      </c>
      <c r="P67" s="123" t="str">
        <f t="shared" si="4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/>
      <c r="F68" s="47">
        <v>243238490</v>
      </c>
      <c r="G68" s="47">
        <v>-6267780</v>
      </c>
      <c r="H68" s="47">
        <v>20732400</v>
      </c>
      <c r="I68" s="37">
        <v>228773870</v>
      </c>
      <c r="J68" s="37">
        <v>228773870</v>
      </c>
      <c r="K68" s="37">
        <v>0</v>
      </c>
      <c r="L68" s="41">
        <f t="shared" si="11"/>
        <v>0</v>
      </c>
      <c r="M68" s="42">
        <f t="shared" si="12"/>
        <v>-2.5768043536201857</v>
      </c>
      <c r="O68" s="123" t="str">
        <f t="shared" si="3"/>
        <v/>
      </c>
      <c r="P68" s="123" t="str">
        <f t="shared" si="4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0</v>
      </c>
      <c r="F69" s="52">
        <v>18897837569</v>
      </c>
      <c r="G69" s="52">
        <v>371092685</v>
      </c>
      <c r="H69" s="52">
        <v>46425760</v>
      </c>
      <c r="I69" s="52">
        <v>18480319124</v>
      </c>
      <c r="J69" s="52">
        <v>18480319124</v>
      </c>
      <c r="K69" s="52">
        <v>0</v>
      </c>
      <c r="L69" s="53">
        <f t="shared" si="11"/>
        <v>0</v>
      </c>
      <c r="M69" s="54">
        <f t="shared" si="12"/>
        <v>1.9636780327117438</v>
      </c>
      <c r="O69" s="123" t="str">
        <f t="shared" si="3"/>
        <v/>
      </c>
      <c r="P69" s="123" t="str">
        <f t="shared" si="4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/>
      <c r="F70" s="55">
        <v>16761451092</v>
      </c>
      <c r="G70" s="55">
        <v>315197495</v>
      </c>
      <c r="H70" s="55">
        <v>28253060</v>
      </c>
      <c r="I70" s="37">
        <v>16418000537</v>
      </c>
      <c r="J70" s="37">
        <v>16418000537</v>
      </c>
      <c r="K70" s="37">
        <v>0</v>
      </c>
      <c r="L70" s="56">
        <f t="shared" si="11"/>
        <v>0</v>
      </c>
      <c r="M70" s="57">
        <f t="shared" si="12"/>
        <v>1.8804904973319361</v>
      </c>
      <c r="O70" s="123" t="str">
        <f t="shared" si="3"/>
        <v/>
      </c>
      <c r="P70" s="123" t="str">
        <f t="shared" si="4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/>
      <c r="F71" s="55">
        <v>2136386477</v>
      </c>
      <c r="G71" s="55">
        <v>55895190</v>
      </c>
      <c r="H71" s="55">
        <v>18172700</v>
      </c>
      <c r="I71" s="37">
        <v>2062318587</v>
      </c>
      <c r="J71" s="37">
        <v>2062318587</v>
      </c>
      <c r="K71" s="37">
        <v>0</v>
      </c>
      <c r="L71" s="56">
        <f t="shared" si="11"/>
        <v>0</v>
      </c>
      <c r="M71" s="57">
        <f t="shared" si="12"/>
        <v>2.6163426234793565</v>
      </c>
      <c r="O71" s="123" t="str">
        <f t="shared" ref="O71:O77" si="13">IF(F71=G71+H71+I71,"","err")</f>
        <v/>
      </c>
      <c r="P71" s="123" t="str">
        <f t="shared" ref="P71:P77" si="14">IF(I71=J71+K71,"","err")</f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10931140</v>
      </c>
      <c r="G72" s="51">
        <v>0</v>
      </c>
      <c r="H72" s="51">
        <v>0</v>
      </c>
      <c r="I72" s="51">
        <v>10931140</v>
      </c>
      <c r="J72" s="51">
        <v>10931140</v>
      </c>
      <c r="K72" s="51">
        <v>0</v>
      </c>
      <c r="L72" s="53">
        <f t="shared" si="11"/>
        <v>0</v>
      </c>
      <c r="M72" s="54">
        <f t="shared" si="12"/>
        <v>0</v>
      </c>
      <c r="O72" s="123" t="str">
        <f t="shared" si="13"/>
        <v/>
      </c>
      <c r="P72" s="123" t="str">
        <f t="shared" si="14"/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/>
      <c r="F73" s="47">
        <v>10931140</v>
      </c>
      <c r="G73" s="47">
        <v>0</v>
      </c>
      <c r="H73" s="47">
        <v>0</v>
      </c>
      <c r="I73" s="37">
        <v>10931140</v>
      </c>
      <c r="J73" s="37">
        <v>10931140</v>
      </c>
      <c r="K73" s="37">
        <v>0</v>
      </c>
      <c r="L73" s="41">
        <f t="shared" si="11"/>
        <v>0</v>
      </c>
      <c r="M73" s="42">
        <f t="shared" si="12"/>
        <v>0</v>
      </c>
      <c r="O73" s="123" t="str">
        <f t="shared" si="13"/>
        <v/>
      </c>
      <c r="P73" s="123" t="str">
        <f t="shared" si="14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0</v>
      </c>
      <c r="F74" s="51">
        <v>4163925461</v>
      </c>
      <c r="G74" s="51">
        <v>960243900</v>
      </c>
      <c r="H74" s="51">
        <v>0</v>
      </c>
      <c r="I74" s="51">
        <v>3203681561</v>
      </c>
      <c r="J74" s="51">
        <v>795028451</v>
      </c>
      <c r="K74" s="51">
        <v>2408653110</v>
      </c>
      <c r="L74" s="53">
        <f t="shared" si="11"/>
        <v>0</v>
      </c>
      <c r="M74" s="54">
        <f t="shared" si="12"/>
        <v>23.061025203111818</v>
      </c>
      <c r="O74" s="123" t="str">
        <f t="shared" si="13"/>
        <v/>
      </c>
      <c r="P74" s="123" t="str">
        <f t="shared" si="14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/>
      <c r="F75" s="64">
        <v>4163925461</v>
      </c>
      <c r="G75" s="64">
        <v>960243900</v>
      </c>
      <c r="H75" s="64">
        <v>0</v>
      </c>
      <c r="I75" s="37">
        <v>3203681561</v>
      </c>
      <c r="J75" s="37">
        <v>795028451</v>
      </c>
      <c r="K75" s="37">
        <v>2408653110</v>
      </c>
      <c r="L75" s="65">
        <f t="shared" si="11"/>
        <v>0</v>
      </c>
      <c r="M75" s="66">
        <f t="shared" si="12"/>
        <v>23.061025203111818</v>
      </c>
      <c r="O75" s="123" t="str">
        <f t="shared" si="13"/>
        <v/>
      </c>
      <c r="P75" s="123" t="str">
        <f t="shared" si="14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4000000</v>
      </c>
      <c r="G76" s="51">
        <v>0</v>
      </c>
      <c r="H76" s="51">
        <v>0</v>
      </c>
      <c r="I76" s="51">
        <v>4000000</v>
      </c>
      <c r="J76" s="51">
        <v>4000000</v>
      </c>
      <c r="K76" s="51">
        <v>0</v>
      </c>
      <c r="L76" s="53">
        <f t="shared" si="11"/>
        <v>0</v>
      </c>
      <c r="M76" s="54">
        <f t="shared" si="12"/>
        <v>0</v>
      </c>
      <c r="O76" s="123" t="str">
        <f t="shared" si="13"/>
        <v/>
      </c>
      <c r="P76" s="123" t="str">
        <f t="shared" si="14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/>
      <c r="F77" s="68">
        <v>4000000</v>
      </c>
      <c r="G77" s="68">
        <v>0</v>
      </c>
      <c r="H77" s="68">
        <v>0</v>
      </c>
      <c r="I77" s="69">
        <v>4000000</v>
      </c>
      <c r="J77" s="69">
        <v>4000000</v>
      </c>
      <c r="K77" s="69">
        <v>0</v>
      </c>
      <c r="L77" s="70">
        <f t="shared" si="11"/>
        <v>0</v>
      </c>
      <c r="M77" s="71">
        <f t="shared" si="12"/>
        <v>0</v>
      </c>
      <c r="O77" s="123" t="str">
        <f t="shared" si="13"/>
        <v/>
      </c>
      <c r="P77" s="123" t="str">
        <f t="shared" si="14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62:D62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zoomScaleNormal="100" workbookViewId="0">
      <pane ySplit="7" topLeftCell="A8" activePane="bottomLeft" state="frozen"/>
      <selection pane="bottomLeft" activeCell="I13" sqref="I13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8" t="str">
        <f>B4&amp;L3&amp;"  기타특별회계 세외수입 징수현황"</f>
        <v>2023년  3월  서구  기타특별회계 세외수입 징수현황</v>
      </c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32" t="str">
        <f>'군구세외 일반회계'!L3:M3</f>
        <v>서구</v>
      </c>
      <c r="M3" s="132"/>
      <c r="O3" s="3">
        <f>COUNTIF(O7:P77,"err")</f>
        <v>0</v>
      </c>
    </row>
    <row r="4" spans="2:16" s="4" customFormat="1" ht="18.75" customHeight="1" thickBot="1" x14ac:dyDescent="0.2">
      <c r="B4" s="137" t="str">
        <f>'군구세외 일반회계'!B4:D4</f>
        <v xml:space="preserve">2023년  3월  </v>
      </c>
      <c r="C4" s="137"/>
      <c r="D4" s="137"/>
      <c r="E4" s="1"/>
      <c r="F4" s="1"/>
      <c r="G4" s="1"/>
      <c r="H4" s="1"/>
      <c r="I4" s="1"/>
      <c r="J4" s="1"/>
      <c r="K4" s="1"/>
      <c r="L4" s="129" t="s">
        <v>13</v>
      </c>
      <c r="M4" s="129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3" t="s">
        <v>9</v>
      </c>
      <c r="M5" s="134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30" t="s">
        <v>18</v>
      </c>
      <c r="C7" s="131"/>
      <c r="D7" s="131"/>
      <c r="E7" s="26">
        <f t="shared" ref="E7:K7" si="0">E8+E40+E62</f>
        <v>10093637935</v>
      </c>
      <c r="F7" s="26">
        <f t="shared" si="0"/>
        <v>11722746117</v>
      </c>
      <c r="G7" s="26">
        <f t="shared" si="0"/>
        <v>2233383295</v>
      </c>
      <c r="H7" s="26">
        <f t="shared" si="0"/>
        <v>8493240</v>
      </c>
      <c r="I7" s="26">
        <f t="shared" si="0"/>
        <v>9480869582</v>
      </c>
      <c r="J7" s="26">
        <f t="shared" si="0"/>
        <v>9480869582</v>
      </c>
      <c r="K7" s="26">
        <f t="shared" si="0"/>
        <v>0</v>
      </c>
      <c r="L7" s="27">
        <f>IFERROR(G7/E7,0)*100</f>
        <v>22.126643628217284</v>
      </c>
      <c r="M7" s="28">
        <f>IFERROR(G7/F7,0)*100</f>
        <v>19.051707447295218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35" t="s">
        <v>19</v>
      </c>
      <c r="C8" s="136"/>
      <c r="D8" s="136"/>
      <c r="E8" s="29">
        <f t="shared" ref="E8:K8" si="1">E9+E12+E22+E28+E34+E36</f>
        <v>2256853240</v>
      </c>
      <c r="F8" s="29">
        <f t="shared" si="1"/>
        <v>917082910</v>
      </c>
      <c r="G8" s="29">
        <f t="shared" si="1"/>
        <v>917082910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 t="shared" ref="L8:L77" si="2">IFERROR(G8/E8,0)*100</f>
        <v>40.63546950000169</v>
      </c>
      <c r="M8" s="30">
        <f t="shared" ref="M8:M77" si="3">IFERROR(G8/F8,0)*100</f>
        <v>100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6">SUM(F10:F11)</f>
        <v>0</v>
      </c>
      <c r="G9" s="33">
        <f t="shared" si="6"/>
        <v>0</v>
      </c>
      <c r="H9" s="33">
        <f t="shared" si="6"/>
        <v>0</v>
      </c>
      <c r="I9" s="33">
        <f t="shared" si="6"/>
        <v>0</v>
      </c>
      <c r="J9" s="33">
        <f t="shared" si="6"/>
        <v>0</v>
      </c>
      <c r="K9" s="33">
        <f t="shared" si="6"/>
        <v>0</v>
      </c>
      <c r="L9" s="33">
        <f t="shared" si="2"/>
        <v>0</v>
      </c>
      <c r="M9" s="34">
        <f t="shared" si="3"/>
        <v>0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0</v>
      </c>
      <c r="F11" s="36">
        <v>0</v>
      </c>
      <c r="G11" s="36">
        <v>0</v>
      </c>
      <c r="H11" s="36">
        <v>0</v>
      </c>
      <c r="I11" s="37">
        <v>0</v>
      </c>
      <c r="J11" s="37">
        <v>0</v>
      </c>
      <c r="K11" s="37">
        <v>0</v>
      </c>
      <c r="L11" s="37">
        <f t="shared" si="2"/>
        <v>0</v>
      </c>
      <c r="M11" s="38">
        <f t="shared" si="3"/>
        <v>0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1801094000</v>
      </c>
      <c r="F12" s="33">
        <v>366490050</v>
      </c>
      <c r="G12" s="33">
        <v>366490050</v>
      </c>
      <c r="H12" s="33">
        <v>0</v>
      </c>
      <c r="I12" s="33">
        <v>0</v>
      </c>
      <c r="J12" s="33">
        <v>0</v>
      </c>
      <c r="K12" s="33">
        <v>0</v>
      </c>
      <c r="L12" s="33">
        <f t="shared" si="2"/>
        <v>20.348191154931392</v>
      </c>
      <c r="M12" s="34">
        <f t="shared" si="3"/>
        <v>100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f t="shared" si="2"/>
        <v>0</v>
      </c>
      <c r="M13" s="38">
        <f t="shared" si="3"/>
        <v>0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1801094000</v>
      </c>
      <c r="F20" s="36">
        <v>366490050</v>
      </c>
      <c r="G20" s="36">
        <v>366490050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0</v>
      </c>
      <c r="F21" s="36">
        <v>0</v>
      </c>
      <c r="G21" s="36">
        <v>0</v>
      </c>
      <c r="H21" s="36">
        <v>0</v>
      </c>
      <c r="I21" s="37">
        <v>0</v>
      </c>
      <c r="J21" s="37">
        <v>0</v>
      </c>
      <c r="K21" s="37">
        <v>0</v>
      </c>
      <c r="L21" s="37">
        <f t="shared" si="2"/>
        <v>0</v>
      </c>
      <c r="M21" s="38">
        <f t="shared" si="3"/>
        <v>0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f t="shared" si="2"/>
        <v>0</v>
      </c>
      <c r="M22" s="34">
        <f t="shared" si="3"/>
        <v>0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27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27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27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27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27"/>
      <c r="C27" s="35" t="s">
        <v>38</v>
      </c>
      <c r="D27" s="35"/>
      <c r="E27" s="36">
        <v>0</v>
      </c>
      <c r="F27" s="36">
        <v>0</v>
      </c>
      <c r="G27" s="36">
        <v>0</v>
      </c>
      <c r="H27" s="36">
        <v>0</v>
      </c>
      <c r="I27" s="37">
        <v>0</v>
      </c>
      <c r="J27" s="37">
        <v>0</v>
      </c>
      <c r="K27" s="37">
        <v>0</v>
      </c>
      <c r="L27" s="37">
        <f t="shared" si="2"/>
        <v>0</v>
      </c>
      <c r="M27" s="38">
        <f t="shared" si="3"/>
        <v>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65000000</v>
      </c>
      <c r="F28" s="33">
        <v>65000000</v>
      </c>
      <c r="G28" s="33">
        <v>65000000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100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27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27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27"/>
      <c r="C31" s="35" t="s">
        <v>42</v>
      </c>
      <c r="D31" s="35"/>
      <c r="E31" s="36">
        <v>65000000</v>
      </c>
      <c r="F31" s="36">
        <v>65000000</v>
      </c>
      <c r="G31" s="36">
        <v>65000000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100</v>
      </c>
      <c r="M31" s="38">
        <f t="shared" si="3"/>
        <v>100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27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27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390759240</v>
      </c>
      <c r="F36" s="33">
        <v>485592860</v>
      </c>
      <c r="G36" s="33">
        <v>485592860</v>
      </c>
      <c r="H36" s="33">
        <v>0</v>
      </c>
      <c r="I36" s="33">
        <v>0</v>
      </c>
      <c r="J36" s="33">
        <v>0</v>
      </c>
      <c r="K36" s="33">
        <v>0</v>
      </c>
      <c r="L36" s="39">
        <f t="shared" si="2"/>
        <v>124.26906654849672</v>
      </c>
      <c r="M36" s="40">
        <f t="shared" si="3"/>
        <v>100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27"/>
      <c r="C37" s="35" t="s">
        <v>47</v>
      </c>
      <c r="D37" s="35"/>
      <c r="E37" s="36">
        <v>390759240</v>
      </c>
      <c r="F37" s="36">
        <v>485592860</v>
      </c>
      <c r="G37" s="36">
        <v>485592860</v>
      </c>
      <c r="H37" s="36">
        <v>0</v>
      </c>
      <c r="I37" s="37">
        <v>0</v>
      </c>
      <c r="J37" s="37">
        <v>0</v>
      </c>
      <c r="K37" s="37">
        <v>0</v>
      </c>
      <c r="L37" s="41">
        <f t="shared" si="2"/>
        <v>124.26906654849672</v>
      </c>
      <c r="M37" s="42">
        <f t="shared" si="3"/>
        <v>100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27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27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25" t="s">
        <v>50</v>
      </c>
      <c r="C40" s="126"/>
      <c r="D40" s="126"/>
      <c r="E40" s="43">
        <v>4684784695</v>
      </c>
      <c r="F40" s="43">
        <v>9283451557</v>
      </c>
      <c r="G40" s="43">
        <v>273801485</v>
      </c>
      <c r="H40" s="43">
        <v>8493240</v>
      </c>
      <c r="I40" s="43">
        <v>9001156832</v>
      </c>
      <c r="J40" s="43">
        <v>9001156832</v>
      </c>
      <c r="K40" s="43">
        <v>0</v>
      </c>
      <c r="L40" s="44">
        <f t="shared" si="2"/>
        <v>5.8444838519948252</v>
      </c>
      <c r="M40" s="45">
        <f t="shared" si="3"/>
        <v>2.9493500700560613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68046160</v>
      </c>
      <c r="F52" s="33">
        <v>35647670</v>
      </c>
      <c r="G52" s="33">
        <v>18974620</v>
      </c>
      <c r="H52" s="33">
        <v>0</v>
      </c>
      <c r="I52" s="33">
        <v>16673050</v>
      </c>
      <c r="J52" s="33">
        <v>16673050</v>
      </c>
      <c r="K52" s="33">
        <v>0</v>
      </c>
      <c r="L52" s="39">
        <f t="shared" si="2"/>
        <v>27.884923998650329</v>
      </c>
      <c r="M52" s="40">
        <f t="shared" si="3"/>
        <v>53.228219403961042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f t="shared" si="2"/>
        <v>0</v>
      </c>
      <c r="M56" s="42">
        <f t="shared" si="3"/>
        <v>0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68046160</v>
      </c>
      <c r="F59" s="47">
        <v>35647670</v>
      </c>
      <c r="G59" s="47">
        <v>18974620</v>
      </c>
      <c r="H59" s="47">
        <v>0</v>
      </c>
      <c r="I59" s="37">
        <v>16673050</v>
      </c>
      <c r="J59" s="37">
        <v>16673050</v>
      </c>
      <c r="K59" s="37">
        <v>0</v>
      </c>
      <c r="L59" s="41">
        <f t="shared" si="2"/>
        <v>27.884923998650329</v>
      </c>
      <c r="M59" s="42">
        <f t="shared" si="3"/>
        <v>53.228219403961042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4616738535</v>
      </c>
      <c r="F60" s="50">
        <v>9247803887</v>
      </c>
      <c r="G60" s="50">
        <v>254826865</v>
      </c>
      <c r="H60" s="50">
        <v>8493240</v>
      </c>
      <c r="I60" s="50">
        <v>8984483782</v>
      </c>
      <c r="J60" s="50">
        <v>8984483782</v>
      </c>
      <c r="K60" s="50">
        <v>0</v>
      </c>
      <c r="L60" s="39">
        <f t="shared" si="2"/>
        <v>5.5196295624742371</v>
      </c>
      <c r="M60" s="40">
        <f t="shared" si="3"/>
        <v>2.7555392405998154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4616738535</v>
      </c>
      <c r="F61" s="47">
        <v>9247803887</v>
      </c>
      <c r="G61" s="47">
        <v>254826865</v>
      </c>
      <c r="H61" s="47">
        <v>8493240</v>
      </c>
      <c r="I61" s="37">
        <v>8984483782</v>
      </c>
      <c r="J61" s="37">
        <v>8984483782</v>
      </c>
      <c r="K61" s="37">
        <v>0</v>
      </c>
      <c r="L61" s="41">
        <f>IFERROR(G61/E61,0)*100</f>
        <v>5.5196295624742371</v>
      </c>
      <c r="M61" s="42">
        <f>IFERROR(G61/F61,0)*100</f>
        <v>2.7555392405998154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25" t="s">
        <v>73</v>
      </c>
      <c r="C62" s="126"/>
      <c r="D62" s="126"/>
      <c r="E62" s="43">
        <v>3152000000</v>
      </c>
      <c r="F62" s="43">
        <v>1522211650</v>
      </c>
      <c r="G62" s="43">
        <v>1042498900</v>
      </c>
      <c r="H62" s="43">
        <v>0</v>
      </c>
      <c r="I62" s="43">
        <v>479712750</v>
      </c>
      <c r="J62" s="43">
        <v>479712750</v>
      </c>
      <c r="K62" s="43">
        <v>0</v>
      </c>
      <c r="L62" s="44">
        <f t="shared" si="2"/>
        <v>33.074203680203048</v>
      </c>
      <c r="M62" s="45">
        <f t="shared" si="3"/>
        <v>68.485804848491341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0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39">
        <f t="shared" si="2"/>
        <v>0</v>
      </c>
      <c r="M63" s="40">
        <f t="shared" si="3"/>
        <v>0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0</v>
      </c>
      <c r="F64" s="47">
        <v>0</v>
      </c>
      <c r="G64" s="47">
        <v>0</v>
      </c>
      <c r="H64" s="47">
        <v>0</v>
      </c>
      <c r="I64" s="37">
        <v>0</v>
      </c>
      <c r="J64" s="37">
        <v>0</v>
      </c>
      <c r="K64" s="37">
        <v>0</v>
      </c>
      <c r="L64" s="41">
        <f t="shared" si="2"/>
        <v>0</v>
      </c>
      <c r="M64" s="42">
        <f t="shared" si="3"/>
        <v>0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3">
        <f t="shared" si="2"/>
        <v>0</v>
      </c>
      <c r="M65" s="54">
        <f t="shared" si="3"/>
        <v>0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0</v>
      </c>
      <c r="F66" s="47">
        <v>0</v>
      </c>
      <c r="G66" s="47">
        <v>0</v>
      </c>
      <c r="H66" s="47">
        <v>0</v>
      </c>
      <c r="I66" s="37">
        <v>0</v>
      </c>
      <c r="J66" s="37">
        <v>0</v>
      </c>
      <c r="K66" s="37">
        <v>0</v>
      </c>
      <c r="L66" s="41">
        <f>IFERROR(G66/E66,0)*100</f>
        <v>0</v>
      </c>
      <c r="M66" s="42">
        <f>IFERROR(G66/F66,0)*100</f>
        <v>0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3">
        <f t="shared" si="2"/>
        <v>0</v>
      </c>
      <c r="M67" s="54">
        <f t="shared" si="3"/>
        <v>0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>
        <v>0</v>
      </c>
      <c r="F68" s="47">
        <v>0</v>
      </c>
      <c r="G68" s="47">
        <v>0</v>
      </c>
      <c r="H68" s="47">
        <v>0</v>
      </c>
      <c r="I68" s="37">
        <v>0</v>
      </c>
      <c r="J68" s="37">
        <v>0</v>
      </c>
      <c r="K68" s="37">
        <v>0</v>
      </c>
      <c r="L68" s="41">
        <f t="shared" si="2"/>
        <v>0</v>
      </c>
      <c r="M68" s="42">
        <f t="shared" si="3"/>
        <v>0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3120000000</v>
      </c>
      <c r="F69" s="52">
        <v>1513787160</v>
      </c>
      <c r="G69" s="52">
        <v>1034146440</v>
      </c>
      <c r="H69" s="52">
        <v>0</v>
      </c>
      <c r="I69" s="52">
        <v>479640720</v>
      </c>
      <c r="J69" s="52">
        <v>479640720</v>
      </c>
      <c r="K69" s="52">
        <v>0</v>
      </c>
      <c r="L69" s="53">
        <f t="shared" si="2"/>
        <v>33.145719230769231</v>
      </c>
      <c r="M69" s="54">
        <f t="shared" si="3"/>
        <v>68.315181111722467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3120000000</v>
      </c>
      <c r="F70" s="55">
        <v>1513787160</v>
      </c>
      <c r="G70" s="55">
        <v>1034146440</v>
      </c>
      <c r="H70" s="55">
        <v>0</v>
      </c>
      <c r="I70" s="37">
        <v>479640720</v>
      </c>
      <c r="J70" s="37">
        <v>479640720</v>
      </c>
      <c r="K70" s="37">
        <v>0</v>
      </c>
      <c r="L70" s="56">
        <f t="shared" si="2"/>
        <v>33.145719230769231</v>
      </c>
      <c r="M70" s="57">
        <f t="shared" si="3"/>
        <v>68.315181111722467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0</v>
      </c>
      <c r="F71" s="55">
        <v>0</v>
      </c>
      <c r="G71" s="55">
        <v>0</v>
      </c>
      <c r="H71" s="55">
        <v>0</v>
      </c>
      <c r="I71" s="37">
        <v>0</v>
      </c>
      <c r="J71" s="37">
        <v>0</v>
      </c>
      <c r="K71" s="37">
        <v>0</v>
      </c>
      <c r="L71" s="56">
        <f t="shared" si="2"/>
        <v>0</v>
      </c>
      <c r="M71" s="57">
        <f t="shared" si="3"/>
        <v>0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3">
        <f t="shared" si="2"/>
        <v>0</v>
      </c>
      <c r="M72" s="54">
        <f t="shared" si="3"/>
        <v>0</v>
      </c>
      <c r="O72" s="9" t="str">
        <f t="shared" ref="O72:O77" si="7">IF(F72=G72+H72+I72,"","err")</f>
        <v/>
      </c>
      <c r="P72" s="9" t="str">
        <f t="shared" ref="P72:P77" si="8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>
        <v>0</v>
      </c>
      <c r="F73" s="47">
        <v>0</v>
      </c>
      <c r="G73" s="47">
        <v>0</v>
      </c>
      <c r="H73" s="47">
        <v>0</v>
      </c>
      <c r="I73" s="37">
        <v>0</v>
      </c>
      <c r="J73" s="37">
        <v>0</v>
      </c>
      <c r="K73" s="37">
        <v>0</v>
      </c>
      <c r="L73" s="41">
        <f>IFERROR(G73/E73,0)*100</f>
        <v>0</v>
      </c>
      <c r="M73" s="42">
        <f>IFERROR(G73/F73,0)*100</f>
        <v>0</v>
      </c>
      <c r="O73" s="9" t="str">
        <f t="shared" si="7"/>
        <v/>
      </c>
      <c r="P73" s="9" t="str">
        <f t="shared" si="8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32000000</v>
      </c>
      <c r="F74" s="51">
        <v>8424490</v>
      </c>
      <c r="G74" s="51">
        <v>8352460</v>
      </c>
      <c r="H74" s="51">
        <v>0</v>
      </c>
      <c r="I74" s="51">
        <v>72030</v>
      </c>
      <c r="J74" s="51">
        <v>72030</v>
      </c>
      <c r="K74" s="51">
        <v>0</v>
      </c>
      <c r="L74" s="53">
        <f>IFERROR(G74/E74,0)*100</f>
        <v>26.101437500000003</v>
      </c>
      <c r="M74" s="54">
        <f>IFERROR(G74/F74,0)*100</f>
        <v>99.144992753270529</v>
      </c>
      <c r="O74" s="9" t="str">
        <f t="shared" si="7"/>
        <v/>
      </c>
      <c r="P74" s="9" t="str">
        <f t="shared" si="8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32000000</v>
      </c>
      <c r="F75" s="64">
        <v>8424490</v>
      </c>
      <c r="G75" s="64">
        <v>8352460</v>
      </c>
      <c r="H75" s="64">
        <v>0</v>
      </c>
      <c r="I75" s="37">
        <v>72030</v>
      </c>
      <c r="J75" s="37">
        <v>72030</v>
      </c>
      <c r="K75" s="37">
        <v>0</v>
      </c>
      <c r="L75" s="65">
        <f>IFERROR(G75/E75,0)*100</f>
        <v>26.101437500000003</v>
      </c>
      <c r="M75" s="66">
        <f>IFERROR(G75/F75,0)*100</f>
        <v>99.144992753270529</v>
      </c>
      <c r="O75" s="9" t="str">
        <f t="shared" si="7"/>
        <v/>
      </c>
      <c r="P75" s="9" t="str">
        <f t="shared" si="8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3">
        <f t="shared" si="2"/>
        <v>0</v>
      </c>
      <c r="M76" s="54">
        <f t="shared" si="3"/>
        <v>0</v>
      </c>
      <c r="O76" s="9" t="str">
        <f t="shared" si="7"/>
        <v/>
      </c>
      <c r="P76" s="9" t="str">
        <f t="shared" si="8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>
        <v>0</v>
      </c>
      <c r="F77" s="68">
        <v>0</v>
      </c>
      <c r="G77" s="68">
        <v>0</v>
      </c>
      <c r="H77" s="68">
        <v>0</v>
      </c>
      <c r="I77" s="69">
        <v>0</v>
      </c>
      <c r="J77" s="69">
        <v>0</v>
      </c>
      <c r="K77" s="69">
        <v>0</v>
      </c>
      <c r="L77" s="70">
        <f t="shared" si="2"/>
        <v>0</v>
      </c>
      <c r="M77" s="71">
        <f t="shared" si="3"/>
        <v>0</v>
      </c>
      <c r="O77" s="9" t="str">
        <f t="shared" si="7"/>
        <v/>
      </c>
      <c r="P77" s="9" t="str">
        <f t="shared" si="8"/>
        <v/>
      </c>
    </row>
  </sheetData>
  <sheetProtection selectLockedCells="1"/>
  <mergeCells count="12">
    <mergeCell ref="B8:D8"/>
    <mergeCell ref="B23:B27"/>
    <mergeCell ref="B29:B33"/>
    <mergeCell ref="B37:B39"/>
    <mergeCell ref="B40:D40"/>
    <mergeCell ref="B62:D62"/>
    <mergeCell ref="B2:M2"/>
    <mergeCell ref="L3:M3"/>
    <mergeCell ref="B4:D4"/>
    <mergeCell ref="L4:M4"/>
    <mergeCell ref="L5:M5"/>
    <mergeCell ref="B7:D7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ignoredErrors>
    <ignoredError sqref="B2:M13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36"/>
  <sheetViews>
    <sheetView showGridLines="0" zoomScaleNormal="100" workbookViewId="0">
      <pane ySplit="9" topLeftCell="A10" activePane="bottomLeft" state="frozen"/>
      <selection pane="bottomLeft" activeCell="P24" sqref="P24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8" t="str">
        <f>B4&amp;L3&amp;"  과목별 세외수입 징수현황"</f>
        <v>2023년  3월  서구  과목별 세외수입 징수현황</v>
      </c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32" t="str">
        <f>'군구세외 일반회계'!L3:M3</f>
        <v>서구</v>
      </c>
      <c r="M3" s="132"/>
      <c r="O3" s="3">
        <f>COUNTIF(O7:P36,"err")</f>
        <v>0</v>
      </c>
    </row>
    <row r="4" spans="2:16" s="4" customFormat="1" ht="18.75" customHeight="1" thickBot="1" x14ac:dyDescent="0.2">
      <c r="B4" s="137" t="str">
        <f>'군구세외 일반회계'!B4:D4</f>
        <v xml:space="preserve">2023년  3월  </v>
      </c>
      <c r="C4" s="137"/>
      <c r="D4" s="137"/>
      <c r="E4" s="1"/>
      <c r="F4" s="1"/>
      <c r="G4" s="1"/>
      <c r="H4" s="1"/>
      <c r="I4" s="1"/>
      <c r="J4" s="1"/>
      <c r="K4" s="1"/>
      <c r="L4" s="129" t="s">
        <v>13</v>
      </c>
      <c r="M4" s="129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3" t="s">
        <v>9</v>
      </c>
      <c r="M5" s="134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ht="20.100000000000001" customHeight="1" x14ac:dyDescent="0.15">
      <c r="B7" s="139" t="s">
        <v>115</v>
      </c>
      <c r="C7" s="140"/>
      <c r="D7" s="140"/>
      <c r="E7" s="77">
        <f>SUM(E8:E9)</f>
        <v>6376000000</v>
      </c>
      <c r="F7" s="77">
        <f>SUM(F8:F9)</f>
        <v>31160597196</v>
      </c>
      <c r="G7" s="77">
        <f>SUM(G8:G9)</f>
        <v>2045962445</v>
      </c>
      <c r="H7" s="77">
        <f>SUM(H8:H9)</f>
        <v>49389390</v>
      </c>
      <c r="I7" s="77">
        <f>F7-G7-H7</f>
        <v>29065245361</v>
      </c>
      <c r="J7" s="77">
        <f>I7-K7</f>
        <v>28264896481</v>
      </c>
      <c r="K7" s="77">
        <f>SUM(K8:K9)</f>
        <v>800348880</v>
      </c>
      <c r="L7" s="78">
        <f t="shared" ref="L7:L12" si="0">IFERROR(G7/E7,0)*100</f>
        <v>32.088495059598493</v>
      </c>
      <c r="M7" s="79">
        <f t="shared" ref="M7:M12" si="1">IFERROR(G7/F7,0)*100</f>
        <v>6.5658640369788372</v>
      </c>
      <c r="O7" s="3" t="str">
        <f>IF(F7=G7+H7+I7,"","err")</f>
        <v/>
      </c>
      <c r="P7" s="3" t="str">
        <f>IF(I7=J7+K7,"","err")</f>
        <v/>
      </c>
    </row>
    <row r="8" spans="2:16" ht="20.100000000000001" customHeight="1" x14ac:dyDescent="0.15">
      <c r="B8" s="141"/>
      <c r="C8" s="80" t="s">
        <v>104</v>
      </c>
      <c r="D8" s="81"/>
      <c r="E8" s="82">
        <f t="shared" ref="E8:H9" si="2">E11+E32</f>
        <v>5676000000</v>
      </c>
      <c r="F8" s="82">
        <f t="shared" si="2"/>
        <v>3165792930</v>
      </c>
      <c r="G8" s="82">
        <f t="shared" si="2"/>
        <v>1366785820</v>
      </c>
      <c r="H8" s="82">
        <f t="shared" si="2"/>
        <v>0</v>
      </c>
      <c r="I8" s="82">
        <f>F8-G8-H8</f>
        <v>1799007110</v>
      </c>
      <c r="J8" s="82">
        <f>I8-K8</f>
        <v>998658230</v>
      </c>
      <c r="K8" s="82">
        <f>K11+K32</f>
        <v>800348880</v>
      </c>
      <c r="L8" s="83">
        <f t="shared" si="0"/>
        <v>24.080088442565188</v>
      </c>
      <c r="M8" s="84">
        <f t="shared" si="1"/>
        <v>43.173569788722723</v>
      </c>
      <c r="O8" s="3" t="str">
        <f t="shared" ref="O8:O36" si="3">IF(F8=G8+H8+I8,"","err")</f>
        <v/>
      </c>
      <c r="P8" s="3" t="str">
        <f t="shared" ref="P8:P36" si="4">IF(I8=J8+K8,"","err")</f>
        <v/>
      </c>
    </row>
    <row r="9" spans="2:16" ht="20.100000000000001" customHeight="1" thickBot="1" x14ac:dyDescent="0.2">
      <c r="B9" s="142"/>
      <c r="C9" s="85" t="s">
        <v>105</v>
      </c>
      <c r="D9" s="86"/>
      <c r="E9" s="87">
        <f t="shared" si="2"/>
        <v>700000000</v>
      </c>
      <c r="F9" s="87">
        <f t="shared" si="2"/>
        <v>27994804266</v>
      </c>
      <c r="G9" s="87">
        <f t="shared" si="2"/>
        <v>679176625</v>
      </c>
      <c r="H9" s="87">
        <f t="shared" si="2"/>
        <v>49389390</v>
      </c>
      <c r="I9" s="87">
        <f>F9-G9-H9</f>
        <v>27266238251</v>
      </c>
      <c r="J9" s="87">
        <f>I9-K9</f>
        <v>27266238251</v>
      </c>
      <c r="K9" s="87">
        <f>K12+K33</f>
        <v>0</v>
      </c>
      <c r="L9" s="88">
        <f t="shared" si="0"/>
        <v>97.025232142857149</v>
      </c>
      <c r="M9" s="89">
        <f t="shared" si="1"/>
        <v>2.4260809918391448</v>
      </c>
      <c r="O9" s="3" t="str">
        <f t="shared" si="3"/>
        <v/>
      </c>
      <c r="P9" s="3" t="str">
        <f t="shared" si="4"/>
        <v/>
      </c>
    </row>
    <row r="10" spans="2:16" ht="20.100000000000001" customHeight="1" x14ac:dyDescent="0.15">
      <c r="B10" s="150" t="s">
        <v>113</v>
      </c>
      <c r="C10" s="151"/>
      <c r="D10" s="151"/>
      <c r="E10" s="90">
        <f>SUM(E11:E12)</f>
        <v>2556000000</v>
      </c>
      <c r="F10" s="90">
        <f>SUM(F11:F12)</f>
        <v>24334380394</v>
      </c>
      <c r="G10" s="90">
        <f>SUM(G11:G12)</f>
        <v>758674895</v>
      </c>
      <c r="H10" s="90">
        <f>SUM(H11:H12)</f>
        <v>48985460</v>
      </c>
      <c r="I10" s="90">
        <f>F10-G10-H10</f>
        <v>23526720039</v>
      </c>
      <c r="J10" s="90">
        <f>I10-K10</f>
        <v>22726371159</v>
      </c>
      <c r="K10" s="90">
        <f>SUM(K11:K12)</f>
        <v>800348880</v>
      </c>
      <c r="L10" s="90">
        <f t="shared" si="0"/>
        <v>29.682116392801248</v>
      </c>
      <c r="M10" s="91">
        <f t="shared" si="1"/>
        <v>3.1177078796181821</v>
      </c>
      <c r="O10" s="3" t="str">
        <f t="shared" si="3"/>
        <v/>
      </c>
      <c r="P10" s="3" t="str">
        <f t="shared" si="4"/>
        <v/>
      </c>
    </row>
    <row r="11" spans="2:16" ht="20.100000000000001" customHeight="1" x14ac:dyDescent="0.15">
      <c r="B11" s="143"/>
      <c r="C11" s="92" t="s">
        <v>104</v>
      </c>
      <c r="D11" s="92"/>
      <c r="E11" s="93">
        <f>E14+E17+E20+E23+E26+E29</f>
        <v>2556000000</v>
      </c>
      <c r="F11" s="93">
        <f t="shared" ref="F11:K11" si="5">F14+F17+F20+F23+F26+F29</f>
        <v>1652005770</v>
      </c>
      <c r="G11" s="93">
        <f t="shared" si="5"/>
        <v>332639380</v>
      </c>
      <c r="H11" s="93">
        <f t="shared" si="5"/>
        <v>0</v>
      </c>
      <c r="I11" s="93">
        <f t="shared" si="5"/>
        <v>1319366390</v>
      </c>
      <c r="J11" s="93">
        <f t="shared" si="5"/>
        <v>519017510</v>
      </c>
      <c r="K11" s="93">
        <f t="shared" si="5"/>
        <v>800348880</v>
      </c>
      <c r="L11" s="94">
        <f t="shared" si="0"/>
        <v>13.014060250391235</v>
      </c>
      <c r="M11" s="95">
        <f t="shared" si="1"/>
        <v>20.135485362136478</v>
      </c>
      <c r="O11" s="3" t="str">
        <f t="shared" si="3"/>
        <v/>
      </c>
      <c r="P11" s="3" t="str">
        <f t="shared" si="4"/>
        <v/>
      </c>
    </row>
    <row r="12" spans="2:16" ht="20.100000000000001" customHeight="1" x14ac:dyDescent="0.15">
      <c r="B12" s="144"/>
      <c r="C12" s="92" t="s">
        <v>105</v>
      </c>
      <c r="D12" s="92"/>
      <c r="E12" s="93">
        <f>E15+E18+E21+E24+E27+E30</f>
        <v>0</v>
      </c>
      <c r="F12" s="93">
        <f t="shared" ref="F12:K12" si="6">F15+F18+F21+F24+F27+F30</f>
        <v>22682374624</v>
      </c>
      <c r="G12" s="93">
        <f t="shared" si="6"/>
        <v>426035515</v>
      </c>
      <c r="H12" s="93">
        <f t="shared" si="6"/>
        <v>48985460</v>
      </c>
      <c r="I12" s="93">
        <f t="shared" si="6"/>
        <v>22207353649</v>
      </c>
      <c r="J12" s="93">
        <f t="shared" si="6"/>
        <v>22207353649</v>
      </c>
      <c r="K12" s="93">
        <f t="shared" si="6"/>
        <v>0</v>
      </c>
      <c r="L12" s="94">
        <f t="shared" si="0"/>
        <v>0</v>
      </c>
      <c r="M12" s="95">
        <f t="shared" si="1"/>
        <v>1.8782668131634503</v>
      </c>
      <c r="O12" s="3" t="str">
        <f t="shared" si="3"/>
        <v/>
      </c>
      <c r="P12" s="3" t="str">
        <f t="shared" si="4"/>
        <v/>
      </c>
    </row>
    <row r="13" spans="2:16" ht="20.100000000000001" customHeight="1" x14ac:dyDescent="0.15">
      <c r="B13" s="96" t="s">
        <v>106</v>
      </c>
      <c r="C13" s="97"/>
      <c r="D13" s="97"/>
      <c r="E13" s="98">
        <v>0</v>
      </c>
      <c r="F13" s="98">
        <v>242587010</v>
      </c>
      <c r="G13" s="98">
        <v>9189040</v>
      </c>
      <c r="H13" s="98">
        <v>20732400</v>
      </c>
      <c r="I13" s="98">
        <v>212665570</v>
      </c>
      <c r="J13" s="98">
        <v>207907010</v>
      </c>
      <c r="K13" s="98">
        <v>4758560</v>
      </c>
      <c r="L13" s="98">
        <v>0</v>
      </c>
      <c r="M13" s="99">
        <v>3.7879357184047078</v>
      </c>
      <c r="O13" s="3" t="str">
        <f t="shared" si="3"/>
        <v/>
      </c>
      <c r="P13" s="3" t="str">
        <f t="shared" si="4"/>
        <v/>
      </c>
    </row>
    <row r="14" spans="2:16" ht="20.100000000000001" customHeight="1" x14ac:dyDescent="0.15">
      <c r="B14" s="100" t="s">
        <v>0</v>
      </c>
      <c r="C14" s="101" t="s">
        <v>104</v>
      </c>
      <c r="D14" s="101"/>
      <c r="E14" s="102"/>
      <c r="F14" s="102">
        <v>14661900</v>
      </c>
      <c r="G14" s="102">
        <v>5370330</v>
      </c>
      <c r="H14" s="102">
        <v>0</v>
      </c>
      <c r="I14" s="103">
        <v>9291570</v>
      </c>
      <c r="J14" s="103">
        <v>4533010</v>
      </c>
      <c r="K14" s="103">
        <v>4758560</v>
      </c>
      <c r="L14" s="103">
        <v>0</v>
      </c>
      <c r="M14" s="104">
        <v>36.627790395514907</v>
      </c>
      <c r="O14" s="3" t="str">
        <f t="shared" si="3"/>
        <v/>
      </c>
      <c r="P14" s="3" t="str">
        <f t="shared" si="4"/>
        <v/>
      </c>
    </row>
    <row r="15" spans="2:16" ht="20.100000000000001" customHeight="1" x14ac:dyDescent="0.15">
      <c r="B15" s="105"/>
      <c r="C15" s="101" t="s">
        <v>105</v>
      </c>
      <c r="D15" s="101"/>
      <c r="E15" s="102"/>
      <c r="F15" s="102">
        <v>227925110</v>
      </c>
      <c r="G15" s="102">
        <v>3818710</v>
      </c>
      <c r="H15" s="102">
        <v>20732400</v>
      </c>
      <c r="I15" s="103">
        <v>203374000</v>
      </c>
      <c r="J15" s="103">
        <v>203374000</v>
      </c>
      <c r="K15" s="103"/>
      <c r="L15" s="103">
        <v>0</v>
      </c>
      <c r="M15" s="104">
        <v>1.6754231247272404</v>
      </c>
      <c r="O15" s="3" t="str">
        <f t="shared" si="3"/>
        <v/>
      </c>
      <c r="P15" s="3" t="str">
        <f t="shared" si="4"/>
        <v/>
      </c>
    </row>
    <row r="16" spans="2:16" ht="20.100000000000001" customHeight="1" x14ac:dyDescent="0.15">
      <c r="B16" s="96" t="s">
        <v>107</v>
      </c>
      <c r="C16" s="97"/>
      <c r="D16" s="97"/>
      <c r="E16" s="98">
        <v>1416000000</v>
      </c>
      <c r="F16" s="98">
        <v>12519084669</v>
      </c>
      <c r="G16" s="98">
        <v>295779705</v>
      </c>
      <c r="H16" s="98">
        <v>1381120</v>
      </c>
      <c r="I16" s="98">
        <v>12221923844</v>
      </c>
      <c r="J16" s="98">
        <v>12190035844</v>
      </c>
      <c r="K16" s="98">
        <v>31888000</v>
      </c>
      <c r="L16" s="98">
        <v>20.888397245762715</v>
      </c>
      <c r="M16" s="99">
        <v>2.362630438409091</v>
      </c>
      <c r="O16" s="3" t="str">
        <f t="shared" si="3"/>
        <v/>
      </c>
      <c r="P16" s="3" t="str">
        <f t="shared" si="4"/>
        <v/>
      </c>
    </row>
    <row r="17" spans="2:16" ht="20.100000000000001" customHeight="1" x14ac:dyDescent="0.15">
      <c r="B17" s="100" t="s">
        <v>0</v>
      </c>
      <c r="C17" s="101" t="s">
        <v>104</v>
      </c>
      <c r="D17" s="101"/>
      <c r="E17" s="102">
        <v>1416000000</v>
      </c>
      <c r="F17" s="102">
        <v>310032490</v>
      </c>
      <c r="G17" s="102">
        <v>85552480</v>
      </c>
      <c r="H17" s="102">
        <v>0</v>
      </c>
      <c r="I17" s="103">
        <v>224480010</v>
      </c>
      <c r="J17" s="103">
        <v>192592010</v>
      </c>
      <c r="K17" s="103">
        <v>31888000</v>
      </c>
      <c r="L17" s="103">
        <v>6.0418418079096048</v>
      </c>
      <c r="M17" s="104">
        <v>27.594682092834848</v>
      </c>
      <c r="O17" s="3" t="str">
        <f t="shared" si="3"/>
        <v/>
      </c>
      <c r="P17" s="3" t="str">
        <f t="shared" si="4"/>
        <v/>
      </c>
    </row>
    <row r="18" spans="2:16" ht="20.100000000000001" customHeight="1" x14ac:dyDescent="0.15">
      <c r="B18" s="105"/>
      <c r="C18" s="101" t="s">
        <v>105</v>
      </c>
      <c r="D18" s="101"/>
      <c r="E18" s="102"/>
      <c r="F18" s="102">
        <v>12209052179</v>
      </c>
      <c r="G18" s="102">
        <v>210227225</v>
      </c>
      <c r="H18" s="102">
        <v>1381120</v>
      </c>
      <c r="I18" s="103">
        <v>11997443834</v>
      </c>
      <c r="J18" s="103">
        <v>11997443834</v>
      </c>
      <c r="K18" s="103"/>
      <c r="L18" s="103">
        <v>0</v>
      </c>
      <c r="M18" s="104">
        <v>1.7218963595028143</v>
      </c>
      <c r="O18" s="3" t="str">
        <f t="shared" si="3"/>
        <v/>
      </c>
      <c r="P18" s="3" t="str">
        <f t="shared" si="4"/>
        <v/>
      </c>
    </row>
    <row r="19" spans="2:16" ht="20.100000000000001" customHeight="1" x14ac:dyDescent="0.15">
      <c r="B19" s="96" t="s">
        <v>108</v>
      </c>
      <c r="C19" s="97"/>
      <c r="D19" s="97"/>
      <c r="E19" s="98">
        <v>840000000</v>
      </c>
      <c r="F19" s="98">
        <v>4119526069</v>
      </c>
      <c r="G19" s="98">
        <v>233435720</v>
      </c>
      <c r="H19" s="98">
        <v>0</v>
      </c>
      <c r="I19" s="98">
        <v>3886090349</v>
      </c>
      <c r="J19" s="98">
        <v>3826230349</v>
      </c>
      <c r="K19" s="98">
        <v>59860000</v>
      </c>
      <c r="L19" s="98">
        <v>27.789966666666665</v>
      </c>
      <c r="M19" s="99">
        <v>5.6665673694029</v>
      </c>
      <c r="O19" s="3" t="str">
        <f t="shared" si="3"/>
        <v/>
      </c>
      <c r="P19" s="3" t="str">
        <f t="shared" si="4"/>
        <v/>
      </c>
    </row>
    <row r="20" spans="2:16" ht="20.100000000000001" customHeight="1" x14ac:dyDescent="0.15">
      <c r="B20" s="100" t="s">
        <v>0</v>
      </c>
      <c r="C20" s="101" t="s">
        <v>104</v>
      </c>
      <c r="D20" s="101"/>
      <c r="E20" s="102">
        <v>840000000</v>
      </c>
      <c r="F20" s="102">
        <v>377986560</v>
      </c>
      <c r="G20" s="102">
        <v>138918800</v>
      </c>
      <c r="H20" s="102">
        <v>0</v>
      </c>
      <c r="I20" s="103">
        <v>239067760</v>
      </c>
      <c r="J20" s="103">
        <v>179207760</v>
      </c>
      <c r="K20" s="103">
        <v>59860000</v>
      </c>
      <c r="L20" s="103">
        <v>16.53795238095238</v>
      </c>
      <c r="M20" s="104">
        <v>36.752312039877822</v>
      </c>
      <c r="O20" s="3" t="str">
        <f t="shared" si="3"/>
        <v/>
      </c>
      <c r="P20" s="3" t="str">
        <f t="shared" si="4"/>
        <v/>
      </c>
    </row>
    <row r="21" spans="2:16" ht="20.100000000000001" customHeight="1" x14ac:dyDescent="0.15">
      <c r="B21" s="105"/>
      <c r="C21" s="101" t="s">
        <v>105</v>
      </c>
      <c r="D21" s="101"/>
      <c r="E21" s="102"/>
      <c r="F21" s="102">
        <v>3741539509</v>
      </c>
      <c r="G21" s="102">
        <v>94516920</v>
      </c>
      <c r="H21" s="102">
        <v>0</v>
      </c>
      <c r="I21" s="103">
        <v>3647022589</v>
      </c>
      <c r="J21" s="103">
        <v>3647022589</v>
      </c>
      <c r="K21" s="103"/>
      <c r="L21" s="103">
        <v>0</v>
      </c>
      <c r="M21" s="104">
        <v>2.5261505263447428</v>
      </c>
      <c r="O21" s="3" t="str">
        <f t="shared" si="3"/>
        <v/>
      </c>
      <c r="P21" s="3" t="str">
        <f t="shared" si="4"/>
        <v/>
      </c>
    </row>
    <row r="22" spans="2:16" ht="20.100000000000001" customHeight="1" x14ac:dyDescent="0.15">
      <c r="B22" s="96" t="s">
        <v>109</v>
      </c>
      <c r="C22" s="97"/>
      <c r="D22" s="97"/>
      <c r="E22" s="98">
        <v>0</v>
      </c>
      <c r="F22" s="98">
        <v>618705474</v>
      </c>
      <c r="G22" s="98">
        <v>5354100</v>
      </c>
      <c r="H22" s="98">
        <v>26871940</v>
      </c>
      <c r="I22" s="98">
        <v>586479434</v>
      </c>
      <c r="J22" s="98">
        <v>586479434</v>
      </c>
      <c r="K22" s="98">
        <v>0</v>
      </c>
      <c r="L22" s="98">
        <v>0</v>
      </c>
      <c r="M22" s="99">
        <v>0.86537136408138515</v>
      </c>
      <c r="O22" s="3" t="str">
        <f t="shared" si="3"/>
        <v/>
      </c>
      <c r="P22" s="3" t="str">
        <f t="shared" si="4"/>
        <v/>
      </c>
    </row>
    <row r="23" spans="2:16" ht="20.100000000000001" customHeight="1" x14ac:dyDescent="0.15">
      <c r="B23" s="100" t="s">
        <v>0</v>
      </c>
      <c r="C23" s="101" t="s">
        <v>104</v>
      </c>
      <c r="D23" s="101"/>
      <c r="E23" s="102">
        <v>0</v>
      </c>
      <c r="F23" s="102">
        <v>0</v>
      </c>
      <c r="G23" s="102">
        <v>0</v>
      </c>
      <c r="H23" s="102">
        <v>0</v>
      </c>
      <c r="I23" s="103">
        <v>0</v>
      </c>
      <c r="J23" s="103">
        <v>0</v>
      </c>
      <c r="K23" s="103">
        <v>0</v>
      </c>
      <c r="L23" s="103">
        <v>0</v>
      </c>
      <c r="M23" s="104">
        <v>0</v>
      </c>
      <c r="O23" s="3" t="str">
        <f t="shared" si="3"/>
        <v/>
      </c>
      <c r="P23" s="3" t="str">
        <f t="shared" si="4"/>
        <v/>
      </c>
    </row>
    <row r="24" spans="2:16" ht="20.100000000000001" customHeight="1" x14ac:dyDescent="0.15">
      <c r="B24" s="105"/>
      <c r="C24" s="101" t="s">
        <v>105</v>
      </c>
      <c r="D24" s="101"/>
      <c r="E24" s="102"/>
      <c r="F24" s="102">
        <v>618705474</v>
      </c>
      <c r="G24" s="102">
        <v>5354100</v>
      </c>
      <c r="H24" s="102">
        <v>26871940</v>
      </c>
      <c r="I24" s="103">
        <v>586479434</v>
      </c>
      <c r="J24" s="103">
        <v>586479434</v>
      </c>
      <c r="K24" s="103"/>
      <c r="L24" s="103">
        <v>0</v>
      </c>
      <c r="M24" s="104">
        <v>0.86537136408138515</v>
      </c>
      <c r="O24" s="3" t="str">
        <f t="shared" si="3"/>
        <v/>
      </c>
      <c r="P24" s="3" t="str">
        <f t="shared" si="4"/>
        <v/>
      </c>
    </row>
    <row r="25" spans="2:16" ht="20.100000000000001" customHeight="1" x14ac:dyDescent="0.15">
      <c r="B25" s="96" t="s">
        <v>110</v>
      </c>
      <c r="C25" s="97"/>
      <c r="D25" s="97"/>
      <c r="E25" s="98">
        <v>0</v>
      </c>
      <c r="F25" s="98">
        <v>4509688333</v>
      </c>
      <c r="G25" s="98">
        <v>800000</v>
      </c>
      <c r="H25" s="98">
        <v>0</v>
      </c>
      <c r="I25" s="98">
        <v>4508888333</v>
      </c>
      <c r="J25" s="98">
        <v>3857353013</v>
      </c>
      <c r="K25" s="98">
        <v>651535320</v>
      </c>
      <c r="L25" s="98">
        <v>0</v>
      </c>
      <c r="M25" s="99">
        <v>1.7739585109373013E-2</v>
      </c>
      <c r="O25" s="3" t="str">
        <f t="shared" si="3"/>
        <v/>
      </c>
      <c r="P25" s="3" t="str">
        <f t="shared" si="4"/>
        <v/>
      </c>
    </row>
    <row r="26" spans="2:16" ht="20.100000000000001" customHeight="1" x14ac:dyDescent="0.15">
      <c r="B26" s="100" t="s">
        <v>0</v>
      </c>
      <c r="C26" s="101" t="s">
        <v>104</v>
      </c>
      <c r="D26" s="101"/>
      <c r="E26" s="102">
        <v>0</v>
      </c>
      <c r="F26" s="102">
        <v>651535320</v>
      </c>
      <c r="G26" s="102">
        <v>0</v>
      </c>
      <c r="H26" s="102">
        <v>0</v>
      </c>
      <c r="I26" s="103">
        <v>651535320</v>
      </c>
      <c r="J26" s="103">
        <v>0</v>
      </c>
      <c r="K26" s="103">
        <v>651535320</v>
      </c>
      <c r="L26" s="103">
        <v>0</v>
      </c>
      <c r="M26" s="104">
        <v>0</v>
      </c>
      <c r="O26" s="3" t="str">
        <f t="shared" si="3"/>
        <v/>
      </c>
      <c r="P26" s="3" t="str">
        <f t="shared" si="4"/>
        <v/>
      </c>
    </row>
    <row r="27" spans="2:16" ht="20.100000000000001" customHeight="1" x14ac:dyDescent="0.15">
      <c r="B27" s="105"/>
      <c r="C27" s="101" t="s">
        <v>105</v>
      </c>
      <c r="D27" s="101"/>
      <c r="E27" s="102"/>
      <c r="F27" s="102">
        <v>3858153013</v>
      </c>
      <c r="G27" s="102">
        <v>800000</v>
      </c>
      <c r="H27" s="102">
        <v>0</v>
      </c>
      <c r="I27" s="103">
        <v>3857353013</v>
      </c>
      <c r="J27" s="103">
        <v>3857353013</v>
      </c>
      <c r="K27" s="103"/>
      <c r="L27" s="103">
        <v>0</v>
      </c>
      <c r="M27" s="104">
        <v>2.0735310323473682E-2</v>
      </c>
      <c r="O27" s="3" t="str">
        <f t="shared" si="3"/>
        <v/>
      </c>
      <c r="P27" s="3" t="str">
        <f t="shared" si="4"/>
        <v/>
      </c>
    </row>
    <row r="28" spans="2:16" ht="20.100000000000001" customHeight="1" x14ac:dyDescent="0.15">
      <c r="B28" s="96" t="s">
        <v>111</v>
      </c>
      <c r="C28" s="97"/>
      <c r="D28" s="97"/>
      <c r="E28" s="98">
        <v>300000000</v>
      </c>
      <c r="F28" s="98">
        <v>2324788839</v>
      </c>
      <c r="G28" s="98">
        <v>214116330</v>
      </c>
      <c r="H28" s="98">
        <v>0</v>
      </c>
      <c r="I28" s="98">
        <v>2110672509</v>
      </c>
      <c r="J28" s="98">
        <v>2058365509</v>
      </c>
      <c r="K28" s="98">
        <v>52307000</v>
      </c>
      <c r="L28" s="98">
        <v>71.372110000000006</v>
      </c>
      <c r="M28" s="99">
        <v>9.2101409989606378</v>
      </c>
      <c r="O28" s="3" t="str">
        <f t="shared" si="3"/>
        <v/>
      </c>
      <c r="P28" s="3" t="str">
        <f t="shared" si="4"/>
        <v/>
      </c>
    </row>
    <row r="29" spans="2:16" ht="20.100000000000001" customHeight="1" x14ac:dyDescent="0.15">
      <c r="B29" s="100" t="s">
        <v>0</v>
      </c>
      <c r="C29" s="101" t="s">
        <v>104</v>
      </c>
      <c r="D29" s="101"/>
      <c r="E29" s="102">
        <v>300000000</v>
      </c>
      <c r="F29" s="102">
        <v>297789500</v>
      </c>
      <c r="G29" s="102">
        <v>102797770</v>
      </c>
      <c r="H29" s="102">
        <v>0</v>
      </c>
      <c r="I29" s="103">
        <v>194991730</v>
      </c>
      <c r="J29" s="103">
        <v>142684730</v>
      </c>
      <c r="K29" s="103">
        <v>52307000</v>
      </c>
      <c r="L29" s="103">
        <v>34.265923333333333</v>
      </c>
      <c r="M29" s="104">
        <v>34.520280265086576</v>
      </c>
      <c r="O29" s="3" t="str">
        <f t="shared" si="3"/>
        <v/>
      </c>
      <c r="P29" s="3" t="str">
        <f t="shared" si="4"/>
        <v/>
      </c>
    </row>
    <row r="30" spans="2:16" ht="20.100000000000001" customHeight="1" thickBot="1" x14ac:dyDescent="0.2">
      <c r="B30" s="105"/>
      <c r="C30" s="101" t="s">
        <v>105</v>
      </c>
      <c r="D30" s="101"/>
      <c r="E30" s="102"/>
      <c r="F30" s="102">
        <v>2026999339</v>
      </c>
      <c r="G30" s="102">
        <v>111318560</v>
      </c>
      <c r="H30" s="102">
        <v>0</v>
      </c>
      <c r="I30" s="103">
        <v>1915680779</v>
      </c>
      <c r="J30" s="103">
        <v>1915680779</v>
      </c>
      <c r="K30" s="103"/>
      <c r="L30" s="103">
        <v>0</v>
      </c>
      <c r="M30" s="104">
        <v>5.4917906413782012</v>
      </c>
      <c r="O30" s="3" t="str">
        <f t="shared" si="3"/>
        <v/>
      </c>
      <c r="P30" s="3" t="str">
        <f t="shared" si="4"/>
        <v/>
      </c>
    </row>
    <row r="31" spans="2:16" ht="20.100000000000001" customHeight="1" x14ac:dyDescent="0.15">
      <c r="B31" s="145" t="s">
        <v>114</v>
      </c>
      <c r="C31" s="146"/>
      <c r="D31" s="146"/>
      <c r="E31" s="106">
        <v>3820000000</v>
      </c>
      <c r="F31" s="106">
        <v>6826216802</v>
      </c>
      <c r="G31" s="106">
        <v>1287287550</v>
      </c>
      <c r="H31" s="106">
        <v>403930</v>
      </c>
      <c r="I31" s="106">
        <v>5538525322</v>
      </c>
      <c r="J31" s="106">
        <v>5538525322</v>
      </c>
      <c r="K31" s="106">
        <v>0</v>
      </c>
      <c r="L31" s="106">
        <v>33.698626963350783</v>
      </c>
      <c r="M31" s="107">
        <v>18.857993927512528</v>
      </c>
      <c r="O31" s="3" t="str">
        <f t="shared" si="3"/>
        <v/>
      </c>
      <c r="P31" s="3" t="str">
        <f t="shared" si="4"/>
        <v/>
      </c>
    </row>
    <row r="32" spans="2:16" ht="20.100000000000001" customHeight="1" x14ac:dyDescent="0.15">
      <c r="B32" s="143"/>
      <c r="C32" s="92" t="s">
        <v>104</v>
      </c>
      <c r="D32" s="92"/>
      <c r="E32" s="93">
        <v>3120000000</v>
      </c>
      <c r="F32" s="93">
        <v>1513787160</v>
      </c>
      <c r="G32" s="93">
        <v>1034146440</v>
      </c>
      <c r="H32" s="93">
        <v>0</v>
      </c>
      <c r="I32" s="93">
        <v>479640720</v>
      </c>
      <c r="J32" s="93">
        <v>479640720</v>
      </c>
      <c r="K32" s="93">
        <v>0</v>
      </c>
      <c r="L32" s="94">
        <v>33.145719230769231</v>
      </c>
      <c r="M32" s="95">
        <v>68.315181111722467</v>
      </c>
      <c r="O32" s="3" t="str">
        <f t="shared" si="3"/>
        <v/>
      </c>
      <c r="P32" s="3" t="str">
        <f t="shared" si="4"/>
        <v/>
      </c>
    </row>
    <row r="33" spans="2:16" ht="20.100000000000001" customHeight="1" thickBot="1" x14ac:dyDescent="0.2">
      <c r="B33" s="147"/>
      <c r="C33" s="108" t="s">
        <v>105</v>
      </c>
      <c r="D33" s="108"/>
      <c r="E33" s="109">
        <v>700000000</v>
      </c>
      <c r="F33" s="109">
        <v>5312429642</v>
      </c>
      <c r="G33" s="109">
        <v>253141110</v>
      </c>
      <c r="H33" s="109">
        <v>403930</v>
      </c>
      <c r="I33" s="109">
        <v>5058884602</v>
      </c>
      <c r="J33" s="109">
        <v>5058884602</v>
      </c>
      <c r="K33" s="109">
        <v>0</v>
      </c>
      <c r="L33" s="110">
        <v>36.163015714285713</v>
      </c>
      <c r="M33" s="111">
        <v>4.7650722373557599</v>
      </c>
      <c r="O33" s="3" t="str">
        <f t="shared" si="3"/>
        <v/>
      </c>
      <c r="P33" s="3" t="str">
        <f t="shared" si="4"/>
        <v/>
      </c>
    </row>
    <row r="34" spans="2:16" ht="20.100000000000001" customHeight="1" x14ac:dyDescent="0.15">
      <c r="B34" s="96" t="s">
        <v>112</v>
      </c>
      <c r="C34" s="97"/>
      <c r="D34" s="97"/>
      <c r="E34" s="98">
        <v>3820000000</v>
      </c>
      <c r="F34" s="98">
        <v>6826216802</v>
      </c>
      <c r="G34" s="98">
        <v>1287287550</v>
      </c>
      <c r="H34" s="98">
        <v>403930</v>
      </c>
      <c r="I34" s="98">
        <v>5538525322</v>
      </c>
      <c r="J34" s="98">
        <v>5538525322</v>
      </c>
      <c r="K34" s="98">
        <v>0</v>
      </c>
      <c r="L34" s="98">
        <v>33.698626963350783</v>
      </c>
      <c r="M34" s="99">
        <v>18.857993927512528</v>
      </c>
      <c r="O34" s="3" t="str">
        <f t="shared" si="3"/>
        <v/>
      </c>
      <c r="P34" s="3" t="str">
        <f t="shared" si="4"/>
        <v/>
      </c>
    </row>
    <row r="35" spans="2:16" ht="20.100000000000001" customHeight="1" x14ac:dyDescent="0.15">
      <c r="B35" s="148" t="s">
        <v>0</v>
      </c>
      <c r="C35" s="112" t="s">
        <v>104</v>
      </c>
      <c r="D35" s="112"/>
      <c r="E35" s="113">
        <v>3120000000</v>
      </c>
      <c r="F35" s="113">
        <v>1513787160</v>
      </c>
      <c r="G35" s="113">
        <v>1034146440</v>
      </c>
      <c r="H35" s="113"/>
      <c r="I35" s="114">
        <v>479640720</v>
      </c>
      <c r="J35" s="114">
        <v>479640720</v>
      </c>
      <c r="K35" s="114"/>
      <c r="L35" s="114">
        <v>33.145719230769231</v>
      </c>
      <c r="M35" s="115">
        <v>68.315181111722467</v>
      </c>
      <c r="O35" s="3" t="str">
        <f t="shared" si="3"/>
        <v/>
      </c>
      <c r="P35" s="3" t="str">
        <f t="shared" si="4"/>
        <v/>
      </c>
    </row>
    <row r="36" spans="2:16" ht="20.100000000000001" customHeight="1" thickBot="1" x14ac:dyDescent="0.2">
      <c r="B36" s="149"/>
      <c r="C36" s="116" t="s">
        <v>105</v>
      </c>
      <c r="D36" s="116"/>
      <c r="E36" s="117">
        <v>700000000</v>
      </c>
      <c r="F36" s="117">
        <v>5312429642</v>
      </c>
      <c r="G36" s="117">
        <v>253141110</v>
      </c>
      <c r="H36" s="117">
        <v>403930</v>
      </c>
      <c r="I36" s="118">
        <v>5058884602</v>
      </c>
      <c r="J36" s="118">
        <v>5058884602</v>
      </c>
      <c r="K36" s="118"/>
      <c r="L36" s="118">
        <v>36.163015714285713</v>
      </c>
      <c r="M36" s="119">
        <v>4.7650722373557599</v>
      </c>
      <c r="O36" s="3" t="str">
        <f t="shared" si="3"/>
        <v/>
      </c>
      <c r="P36" s="3" t="str">
        <f t="shared" si="4"/>
        <v/>
      </c>
    </row>
  </sheetData>
  <sheetProtection selectLockedCells="1"/>
  <mergeCells count="12">
    <mergeCell ref="B8:B9"/>
    <mergeCell ref="B11:B12"/>
    <mergeCell ref="B31:D31"/>
    <mergeCell ref="B32:B33"/>
    <mergeCell ref="B35:B36"/>
    <mergeCell ref="B10:D10"/>
    <mergeCell ref="B2:M2"/>
    <mergeCell ref="L3:M3"/>
    <mergeCell ref="B4:D4"/>
    <mergeCell ref="L4:M4"/>
    <mergeCell ref="L5:M5"/>
    <mergeCell ref="B7:D7"/>
  </mergeCells>
  <phoneticPr fontId="2" type="noConversion"/>
  <pageMargins left="0.25" right="0.25" top="0.75" bottom="0.75" header="0.3" footer="0.3"/>
  <pageSetup paperSize="9" scale="94" orientation="landscape" horizontalDpi="300" r:id="rId1"/>
  <headerFooter alignWithMargins="0">
    <oddFooter>&amp;N쪽 중 &amp;P쪽</oddFooter>
  </headerFooter>
  <ignoredErrors>
    <ignoredError sqref="B2:M16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P92"/>
  <sheetViews>
    <sheetView showGridLines="0" zoomScaleNormal="100" workbookViewId="0">
      <pane ySplit="7" topLeftCell="A8" activePane="bottomLeft" state="frozen"/>
      <selection pane="bottomLeft" activeCell="H18" sqref="H18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8" t="str">
        <f>B4&amp;L3&amp;"  일반회계 세외수입 징수현황"</f>
        <v>2023년  3월  서구  일반회계 세외수입 징수현황</v>
      </c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32" t="str">
        <f>'군구세외 일반회계'!L3:M3</f>
        <v>서구</v>
      </c>
      <c r="M3" s="132"/>
      <c r="O3" s="3">
        <f>COUNTIF(O7:P92,"err")</f>
        <v>0</v>
      </c>
    </row>
    <row r="4" spans="2:16" s="4" customFormat="1" ht="18.75" customHeight="1" thickBot="1" x14ac:dyDescent="0.2">
      <c r="B4" s="137" t="str">
        <f>'군구세외 일반회계'!B4:D4</f>
        <v xml:space="preserve">2023년  3월  </v>
      </c>
      <c r="C4" s="137"/>
      <c r="D4" s="137"/>
      <c r="E4" s="1"/>
      <c r="F4" s="1"/>
      <c r="G4" s="1"/>
      <c r="H4" s="1"/>
      <c r="I4" s="1"/>
      <c r="J4" s="1"/>
      <c r="K4" s="1"/>
      <c r="L4" s="129" t="s">
        <v>13</v>
      </c>
      <c r="M4" s="129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33" t="s">
        <v>9</v>
      </c>
      <c r="M5" s="134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30" t="s">
        <v>18</v>
      </c>
      <c r="C7" s="131"/>
      <c r="D7" s="131"/>
      <c r="E7" s="26">
        <f t="shared" ref="E7:K7" si="0">E8+E40+E73</f>
        <v>13552090</v>
      </c>
      <c r="F7" s="26">
        <f t="shared" si="0"/>
        <v>1227144824</v>
      </c>
      <c r="G7" s="26">
        <f t="shared" si="0"/>
        <v>238294280</v>
      </c>
      <c r="H7" s="26">
        <f t="shared" si="0"/>
        <v>0</v>
      </c>
      <c r="I7" s="26">
        <f t="shared" si="0"/>
        <v>988850544</v>
      </c>
      <c r="J7" s="26">
        <f t="shared" si="0"/>
        <v>988850544</v>
      </c>
      <c r="K7" s="26">
        <f t="shared" si="0"/>
        <v>0</v>
      </c>
      <c r="L7" s="27">
        <f>IFERROR(G7/E7,0)*100</f>
        <v>1758.3581573026745</v>
      </c>
      <c r="M7" s="28">
        <f>IFERROR(G7/F7,0)*100</f>
        <v>19.418594719998591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35" t="s">
        <v>19</v>
      </c>
      <c r="C8" s="136"/>
      <c r="D8" s="136"/>
      <c r="E8" s="29">
        <f t="shared" ref="E8:K8" si="1">E9+E12+E22+E28+E34+E36</f>
        <v>13552090</v>
      </c>
      <c r="F8" s="29">
        <f t="shared" si="1"/>
        <v>13552090</v>
      </c>
      <c r="G8" s="29">
        <f t="shared" si="1"/>
        <v>13552090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 t="shared" ref="L8:L92" si="2">IFERROR(G8/E8,0)*100</f>
        <v>100</v>
      </c>
      <c r="M8" s="30">
        <f t="shared" ref="M8:M92" si="3">IFERROR(G8/F8,0)*100</f>
        <v>100</v>
      </c>
      <c r="O8" s="9" t="str">
        <f t="shared" ref="O8:O83" si="4">IF(F8=G8+H8+I8,"","err")</f>
        <v/>
      </c>
      <c r="P8" s="9" t="str">
        <f t="shared" ref="P8:P83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13552090</v>
      </c>
      <c r="F9" s="33">
        <f t="shared" ref="F9:K9" si="6">SUM(F10:F11)</f>
        <v>13552090</v>
      </c>
      <c r="G9" s="33">
        <f t="shared" si="6"/>
        <v>13552090</v>
      </c>
      <c r="H9" s="33">
        <f t="shared" si="6"/>
        <v>0</v>
      </c>
      <c r="I9" s="33">
        <f t="shared" si="6"/>
        <v>0</v>
      </c>
      <c r="J9" s="33">
        <f t="shared" si="6"/>
        <v>0</v>
      </c>
      <c r="K9" s="33">
        <f t="shared" si="6"/>
        <v>0</v>
      </c>
      <c r="L9" s="33">
        <f t="shared" si="2"/>
        <v>100</v>
      </c>
      <c r="M9" s="34">
        <f t="shared" si="3"/>
        <v>100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13552090</v>
      </c>
      <c r="F11" s="36">
        <v>13552090</v>
      </c>
      <c r="G11" s="36">
        <v>13552090</v>
      </c>
      <c r="H11" s="36">
        <v>0</v>
      </c>
      <c r="I11" s="37">
        <v>0</v>
      </c>
      <c r="J11" s="37">
        <v>0</v>
      </c>
      <c r="K11" s="37">
        <v>0</v>
      </c>
      <c r="L11" s="37">
        <f t="shared" si="2"/>
        <v>100</v>
      </c>
      <c r="M11" s="38">
        <f t="shared" si="3"/>
        <v>100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f t="shared" si="2"/>
        <v>0</v>
      </c>
      <c r="M12" s="34">
        <f t="shared" si="3"/>
        <v>0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f t="shared" si="2"/>
        <v>0</v>
      </c>
      <c r="M13" s="38">
        <f t="shared" si="3"/>
        <v>0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0</v>
      </c>
      <c r="F20" s="36">
        <v>0</v>
      </c>
      <c r="G20" s="36">
        <v>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0</v>
      </c>
      <c r="F21" s="36">
        <v>0</v>
      </c>
      <c r="G21" s="36">
        <v>0</v>
      </c>
      <c r="H21" s="36">
        <v>0</v>
      </c>
      <c r="I21" s="37">
        <v>0</v>
      </c>
      <c r="J21" s="37">
        <v>0</v>
      </c>
      <c r="K21" s="37">
        <v>0</v>
      </c>
      <c r="L21" s="37">
        <f t="shared" si="2"/>
        <v>0</v>
      </c>
      <c r="M21" s="38">
        <f t="shared" si="3"/>
        <v>0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f t="shared" si="2"/>
        <v>0</v>
      </c>
      <c r="M22" s="34">
        <f t="shared" si="3"/>
        <v>0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27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27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27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27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27"/>
      <c r="C27" s="35" t="s">
        <v>38</v>
      </c>
      <c r="D27" s="35"/>
      <c r="E27" s="36">
        <v>0</v>
      </c>
      <c r="F27" s="36">
        <v>0</v>
      </c>
      <c r="G27" s="36">
        <v>0</v>
      </c>
      <c r="H27" s="36">
        <v>0</v>
      </c>
      <c r="I27" s="37">
        <v>0</v>
      </c>
      <c r="J27" s="37">
        <v>0</v>
      </c>
      <c r="K27" s="37">
        <v>0</v>
      </c>
      <c r="L27" s="37">
        <f t="shared" si="2"/>
        <v>0</v>
      </c>
      <c r="M27" s="38">
        <f t="shared" si="3"/>
        <v>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27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27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27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27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27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9">
        <f t="shared" si="2"/>
        <v>0</v>
      </c>
      <c r="M36" s="40">
        <f t="shared" si="3"/>
        <v>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27"/>
      <c r="C37" s="35" t="s">
        <v>47</v>
      </c>
      <c r="D37" s="35"/>
      <c r="E37" s="36">
        <v>0</v>
      </c>
      <c r="F37" s="36">
        <v>0</v>
      </c>
      <c r="G37" s="36">
        <v>0</v>
      </c>
      <c r="H37" s="36">
        <v>0</v>
      </c>
      <c r="I37" s="37">
        <v>0</v>
      </c>
      <c r="J37" s="37">
        <v>0</v>
      </c>
      <c r="K37" s="37">
        <v>0</v>
      </c>
      <c r="L37" s="41">
        <f t="shared" si="2"/>
        <v>0</v>
      </c>
      <c r="M37" s="42">
        <f t="shared" si="3"/>
        <v>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27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27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25" t="s">
        <v>50</v>
      </c>
      <c r="C40" s="126"/>
      <c r="D40" s="126"/>
      <c r="E40" s="43">
        <v>0</v>
      </c>
      <c r="F40" s="43">
        <v>1206042734</v>
      </c>
      <c r="G40" s="43">
        <v>217492190</v>
      </c>
      <c r="H40" s="43">
        <v>0</v>
      </c>
      <c r="I40" s="43">
        <v>988550544</v>
      </c>
      <c r="J40" s="43">
        <v>988550544</v>
      </c>
      <c r="K40" s="43">
        <v>0</v>
      </c>
      <c r="L40" s="44">
        <f t="shared" si="2"/>
        <v>0</v>
      </c>
      <c r="M40" s="45">
        <f t="shared" si="3"/>
        <v>18.033539265947766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9">
        <f t="shared" si="2"/>
        <v>0</v>
      </c>
      <c r="M52" s="40">
        <f t="shared" si="3"/>
        <v>0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f t="shared" si="2"/>
        <v>0</v>
      </c>
      <c r="M56" s="42">
        <f t="shared" si="3"/>
        <v>0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0</v>
      </c>
      <c r="F59" s="47">
        <v>0</v>
      </c>
      <c r="G59" s="47">
        <v>0</v>
      </c>
      <c r="H59" s="47">
        <v>0</v>
      </c>
      <c r="I59" s="37">
        <v>0</v>
      </c>
      <c r="J59" s="37">
        <v>0</v>
      </c>
      <c r="K59" s="37">
        <v>0</v>
      </c>
      <c r="L59" s="41">
        <f t="shared" si="2"/>
        <v>0</v>
      </c>
      <c r="M59" s="42">
        <f t="shared" si="3"/>
        <v>0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0</v>
      </c>
      <c r="F60" s="50">
        <v>1206042734</v>
      </c>
      <c r="G60" s="50">
        <v>217492190</v>
      </c>
      <c r="H60" s="50">
        <v>0</v>
      </c>
      <c r="I60" s="50">
        <v>988550544</v>
      </c>
      <c r="J60" s="50">
        <v>988550544</v>
      </c>
      <c r="K60" s="50">
        <v>0</v>
      </c>
      <c r="L60" s="39">
        <f t="shared" si="2"/>
        <v>0</v>
      </c>
      <c r="M60" s="40">
        <f t="shared" si="3"/>
        <v>18.033539265947766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60"/>
      <c r="C61" s="73" t="s">
        <v>90</v>
      </c>
      <c r="D61" s="35"/>
      <c r="E61" s="47">
        <v>0</v>
      </c>
      <c r="F61" s="47">
        <v>0</v>
      </c>
      <c r="G61" s="47">
        <v>0</v>
      </c>
      <c r="H61" s="47">
        <v>0</v>
      </c>
      <c r="I61" s="37">
        <v>0</v>
      </c>
      <c r="J61" s="37">
        <v>0</v>
      </c>
      <c r="K61" s="37">
        <v>0</v>
      </c>
      <c r="L61" s="41">
        <f>IFERROR(G61/E61,0)*100</f>
        <v>0</v>
      </c>
      <c r="M61" s="42">
        <f>IFERROR(G61/F61,0)*100</f>
        <v>0</v>
      </c>
      <c r="O61" s="9" t="str">
        <f t="shared" si="4"/>
        <v/>
      </c>
      <c r="P61" s="9" t="str">
        <f t="shared" si="5"/>
        <v/>
      </c>
    </row>
    <row r="62" spans="2:16" s="5" customFormat="1" ht="20.100000000000001" customHeight="1" x14ac:dyDescent="0.15">
      <c r="B62" s="61"/>
      <c r="C62" s="74" t="s">
        <v>91</v>
      </c>
      <c r="D62" s="35"/>
      <c r="E62" s="47">
        <v>0</v>
      </c>
      <c r="F62" s="47">
        <v>0</v>
      </c>
      <c r="G62" s="47">
        <v>0</v>
      </c>
      <c r="H62" s="47">
        <v>0</v>
      </c>
      <c r="I62" s="37">
        <v>0</v>
      </c>
      <c r="J62" s="37">
        <v>0</v>
      </c>
      <c r="K62" s="37">
        <v>0</v>
      </c>
      <c r="L62" s="41"/>
      <c r="M62" s="42"/>
      <c r="O62" s="9"/>
      <c r="P62" s="9"/>
    </row>
    <row r="63" spans="2:16" s="5" customFormat="1" ht="20.100000000000001" customHeight="1" x14ac:dyDescent="0.15">
      <c r="B63" s="61"/>
      <c r="C63" s="74" t="s">
        <v>92</v>
      </c>
      <c r="D63" s="35"/>
      <c r="E63" s="47">
        <v>0</v>
      </c>
      <c r="F63" s="47">
        <v>0</v>
      </c>
      <c r="G63" s="47">
        <v>0</v>
      </c>
      <c r="H63" s="47">
        <v>0</v>
      </c>
      <c r="I63" s="37">
        <v>0</v>
      </c>
      <c r="J63" s="37">
        <v>0</v>
      </c>
      <c r="K63" s="37">
        <v>0</v>
      </c>
      <c r="L63" s="41"/>
      <c r="M63" s="42"/>
      <c r="O63" s="9"/>
      <c r="P63" s="9"/>
    </row>
    <row r="64" spans="2:16" s="5" customFormat="1" ht="20.100000000000001" customHeight="1" x14ac:dyDescent="0.15">
      <c r="B64" s="61"/>
      <c r="C64" s="74" t="s">
        <v>93</v>
      </c>
      <c r="D64" s="35"/>
      <c r="E64" s="47">
        <v>0</v>
      </c>
      <c r="F64" s="47">
        <v>0</v>
      </c>
      <c r="G64" s="47">
        <v>0</v>
      </c>
      <c r="H64" s="47">
        <v>0</v>
      </c>
      <c r="I64" s="37">
        <v>0</v>
      </c>
      <c r="J64" s="37">
        <v>0</v>
      </c>
      <c r="K64" s="37">
        <v>0</v>
      </c>
      <c r="L64" s="41"/>
      <c r="M64" s="42"/>
      <c r="O64" s="9"/>
      <c r="P64" s="9"/>
    </row>
    <row r="65" spans="2:16" s="5" customFormat="1" ht="20.100000000000001" customHeight="1" x14ac:dyDescent="0.15">
      <c r="B65" s="61"/>
      <c r="C65" s="74" t="s">
        <v>94</v>
      </c>
      <c r="D65" s="35"/>
      <c r="E65" s="47">
        <v>0</v>
      </c>
      <c r="F65" s="47">
        <v>0</v>
      </c>
      <c r="G65" s="47">
        <v>0</v>
      </c>
      <c r="H65" s="47">
        <v>0</v>
      </c>
      <c r="I65" s="37">
        <v>0</v>
      </c>
      <c r="J65" s="37">
        <v>0</v>
      </c>
      <c r="K65" s="37">
        <v>0</v>
      </c>
      <c r="L65" s="41"/>
      <c r="M65" s="42"/>
      <c r="O65" s="9"/>
      <c r="P65" s="9"/>
    </row>
    <row r="66" spans="2:16" s="5" customFormat="1" ht="20.100000000000001" customHeight="1" x14ac:dyDescent="0.15">
      <c r="B66" s="61"/>
      <c r="C66" s="74" t="s">
        <v>95</v>
      </c>
      <c r="D66" s="35"/>
      <c r="E66" s="47">
        <v>0</v>
      </c>
      <c r="F66" s="47">
        <v>69202500</v>
      </c>
      <c r="G66" s="47">
        <v>35447250</v>
      </c>
      <c r="H66" s="47">
        <v>0</v>
      </c>
      <c r="I66" s="37">
        <v>33755250</v>
      </c>
      <c r="J66" s="37">
        <v>33755250</v>
      </c>
      <c r="K66" s="37">
        <v>0</v>
      </c>
      <c r="L66" s="41"/>
      <c r="M66" s="42"/>
      <c r="O66" s="9"/>
      <c r="P66" s="9"/>
    </row>
    <row r="67" spans="2:16" s="5" customFormat="1" ht="20.100000000000001" customHeight="1" x14ac:dyDescent="0.15">
      <c r="B67" s="61"/>
      <c r="C67" s="74" t="s">
        <v>101</v>
      </c>
      <c r="D67" s="35"/>
      <c r="E67" s="47">
        <v>0</v>
      </c>
      <c r="F67" s="47">
        <v>0</v>
      </c>
      <c r="G67" s="47">
        <v>0</v>
      </c>
      <c r="H67" s="47">
        <v>0</v>
      </c>
      <c r="I67" s="37">
        <v>0</v>
      </c>
      <c r="J67" s="37">
        <v>0</v>
      </c>
      <c r="K67" s="37">
        <v>0</v>
      </c>
      <c r="L67" s="41"/>
      <c r="M67" s="42"/>
      <c r="O67" s="9"/>
      <c r="P67" s="9"/>
    </row>
    <row r="68" spans="2:16" s="5" customFormat="1" ht="20.100000000000001" customHeight="1" x14ac:dyDescent="0.15">
      <c r="B68" s="61"/>
      <c r="C68" s="74" t="s">
        <v>97</v>
      </c>
      <c r="D68" s="35"/>
      <c r="E68" s="47">
        <v>0</v>
      </c>
      <c r="F68" s="47">
        <v>0</v>
      </c>
      <c r="G68" s="47">
        <v>0</v>
      </c>
      <c r="H68" s="47">
        <v>0</v>
      </c>
      <c r="I68" s="37">
        <v>0</v>
      </c>
      <c r="J68" s="37">
        <v>0</v>
      </c>
      <c r="K68" s="37">
        <v>0</v>
      </c>
      <c r="L68" s="41"/>
      <c r="M68" s="42"/>
      <c r="O68" s="9"/>
      <c r="P68" s="9"/>
    </row>
    <row r="69" spans="2:16" s="5" customFormat="1" ht="20.100000000000001" customHeight="1" x14ac:dyDescent="0.15">
      <c r="B69" s="61"/>
      <c r="C69" s="74" t="s">
        <v>99</v>
      </c>
      <c r="D69" s="35"/>
      <c r="E69" s="47">
        <v>0</v>
      </c>
      <c r="F69" s="47">
        <v>1701000</v>
      </c>
      <c r="G69" s="47">
        <v>0</v>
      </c>
      <c r="H69" s="47">
        <v>0</v>
      </c>
      <c r="I69" s="37">
        <v>1701000</v>
      </c>
      <c r="J69" s="37">
        <v>1701000</v>
      </c>
      <c r="K69" s="37">
        <v>0</v>
      </c>
      <c r="L69" s="41"/>
      <c r="M69" s="42"/>
      <c r="O69" s="9"/>
      <c r="P69" s="9"/>
    </row>
    <row r="70" spans="2:16" s="5" customFormat="1" ht="20.100000000000001" customHeight="1" x14ac:dyDescent="0.15">
      <c r="B70" s="61"/>
      <c r="C70" s="74" t="s">
        <v>100</v>
      </c>
      <c r="D70" s="35"/>
      <c r="E70" s="47">
        <v>0</v>
      </c>
      <c r="F70" s="47">
        <v>1135139234</v>
      </c>
      <c r="G70" s="47">
        <v>182044940</v>
      </c>
      <c r="H70" s="47">
        <v>0</v>
      </c>
      <c r="I70" s="37">
        <v>953094294</v>
      </c>
      <c r="J70" s="37">
        <v>953094294</v>
      </c>
      <c r="K70" s="37">
        <v>0</v>
      </c>
      <c r="L70" s="41"/>
      <c r="M70" s="42"/>
      <c r="O70" s="9"/>
      <c r="P70" s="9"/>
    </row>
    <row r="71" spans="2:16" s="5" customFormat="1" ht="20.100000000000001" customHeight="1" x14ac:dyDescent="0.15">
      <c r="B71" s="61"/>
      <c r="C71" s="74" t="s">
        <v>98</v>
      </c>
      <c r="D71" s="35"/>
      <c r="E71" s="47">
        <v>0</v>
      </c>
      <c r="F71" s="47">
        <v>0</v>
      </c>
      <c r="G71" s="47">
        <v>0</v>
      </c>
      <c r="H71" s="47">
        <v>0</v>
      </c>
      <c r="I71" s="37">
        <v>0</v>
      </c>
      <c r="J71" s="37">
        <v>0</v>
      </c>
      <c r="K71" s="37">
        <v>0</v>
      </c>
      <c r="L71" s="41"/>
      <c r="M71" s="42"/>
      <c r="O71" s="9"/>
      <c r="P71" s="9"/>
    </row>
    <row r="72" spans="2:16" s="5" customFormat="1" ht="20.100000000000001" customHeight="1" x14ac:dyDescent="0.15">
      <c r="B72" s="62"/>
      <c r="C72" s="74" t="s">
        <v>103</v>
      </c>
      <c r="D72" s="35"/>
      <c r="E72" s="47">
        <v>0</v>
      </c>
      <c r="F72" s="47">
        <v>0</v>
      </c>
      <c r="G72" s="47">
        <v>0</v>
      </c>
      <c r="H72" s="47">
        <v>0</v>
      </c>
      <c r="I72" s="37">
        <v>0</v>
      </c>
      <c r="J72" s="37">
        <v>0</v>
      </c>
      <c r="K72" s="37">
        <v>0</v>
      </c>
      <c r="L72" s="41"/>
      <c r="M72" s="42"/>
      <c r="O72" s="9"/>
      <c r="P72" s="9"/>
    </row>
    <row r="73" spans="2:16" s="10" customFormat="1" ht="20.100000000000001" customHeight="1" x14ac:dyDescent="0.15">
      <c r="B73" s="125" t="s">
        <v>73</v>
      </c>
      <c r="C73" s="126"/>
      <c r="D73" s="126"/>
      <c r="E73" s="43">
        <v>0</v>
      </c>
      <c r="F73" s="43">
        <v>7550000</v>
      </c>
      <c r="G73" s="43">
        <v>7250000</v>
      </c>
      <c r="H73" s="43">
        <v>0</v>
      </c>
      <c r="I73" s="43">
        <v>300000</v>
      </c>
      <c r="J73" s="43">
        <v>300000</v>
      </c>
      <c r="K73" s="43">
        <v>0</v>
      </c>
      <c r="L73" s="44">
        <f t="shared" si="2"/>
        <v>0</v>
      </c>
      <c r="M73" s="45">
        <f t="shared" si="3"/>
        <v>96.026490066225165</v>
      </c>
      <c r="O73" s="9" t="str">
        <f t="shared" si="4"/>
        <v/>
      </c>
      <c r="P73" s="9" t="str">
        <f t="shared" si="5"/>
        <v/>
      </c>
    </row>
    <row r="74" spans="2:16" s="5" customFormat="1" ht="20.100000000000001" customHeight="1" x14ac:dyDescent="0.15">
      <c r="B74" s="31" t="s">
        <v>74</v>
      </c>
      <c r="C74" s="32"/>
      <c r="D74" s="32"/>
      <c r="E74" s="50">
        <v>0</v>
      </c>
      <c r="F74" s="50">
        <v>7550000</v>
      </c>
      <c r="G74" s="50">
        <v>7250000</v>
      </c>
      <c r="H74" s="50">
        <v>0</v>
      </c>
      <c r="I74" s="50">
        <v>300000</v>
      </c>
      <c r="J74" s="50">
        <v>300000</v>
      </c>
      <c r="K74" s="50">
        <v>0</v>
      </c>
      <c r="L74" s="39">
        <f t="shared" si="2"/>
        <v>0</v>
      </c>
      <c r="M74" s="40">
        <f t="shared" si="3"/>
        <v>96.026490066225165</v>
      </c>
      <c r="O74" s="9" t="str">
        <f t="shared" si="4"/>
        <v/>
      </c>
      <c r="P74" s="9" t="str">
        <f t="shared" si="5"/>
        <v/>
      </c>
    </row>
    <row r="75" spans="2:16" s="5" customFormat="1" ht="20.100000000000001" customHeight="1" x14ac:dyDescent="0.15">
      <c r="B75" s="46"/>
      <c r="C75" s="73" t="s">
        <v>95</v>
      </c>
      <c r="D75" s="35"/>
      <c r="E75" s="47">
        <v>0</v>
      </c>
      <c r="F75" s="47">
        <v>7550000</v>
      </c>
      <c r="G75" s="47">
        <v>7250000</v>
      </c>
      <c r="H75" s="47">
        <v>0</v>
      </c>
      <c r="I75" s="37">
        <v>300000</v>
      </c>
      <c r="J75" s="37">
        <v>300000</v>
      </c>
      <c r="K75" s="37">
        <v>0</v>
      </c>
      <c r="L75" s="41">
        <f t="shared" si="2"/>
        <v>0</v>
      </c>
      <c r="M75" s="42">
        <f t="shared" si="3"/>
        <v>96.026490066225165</v>
      </c>
      <c r="O75" s="9" t="str">
        <f t="shared" si="4"/>
        <v/>
      </c>
      <c r="P75" s="9" t="str">
        <f t="shared" si="5"/>
        <v/>
      </c>
    </row>
    <row r="76" spans="2:16" s="5" customFormat="1" ht="20.100000000000001" customHeight="1" x14ac:dyDescent="0.15">
      <c r="B76" s="46"/>
      <c r="C76" s="74" t="s">
        <v>96</v>
      </c>
      <c r="D76" s="35"/>
      <c r="E76" s="47">
        <v>0</v>
      </c>
      <c r="F76" s="47">
        <v>0</v>
      </c>
      <c r="G76" s="47">
        <v>0</v>
      </c>
      <c r="H76" s="47">
        <v>0</v>
      </c>
      <c r="I76" s="37">
        <v>0</v>
      </c>
      <c r="J76" s="37">
        <v>0</v>
      </c>
      <c r="K76" s="37">
        <v>0</v>
      </c>
      <c r="L76" s="41"/>
      <c r="M76" s="42"/>
      <c r="O76" s="9"/>
      <c r="P76" s="9"/>
    </row>
    <row r="77" spans="2:16" s="5" customFormat="1" ht="20.100000000000001" customHeight="1" x14ac:dyDescent="0.15">
      <c r="B77" s="31" t="s">
        <v>76</v>
      </c>
      <c r="C77" s="32"/>
      <c r="D77" s="32"/>
      <c r="E77" s="51">
        <v>0</v>
      </c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3">
        <f t="shared" si="2"/>
        <v>0</v>
      </c>
      <c r="M77" s="54">
        <f t="shared" si="3"/>
        <v>0</v>
      </c>
      <c r="O77" s="9" t="str">
        <f t="shared" si="4"/>
        <v/>
      </c>
      <c r="P77" s="9" t="str">
        <f t="shared" si="5"/>
        <v/>
      </c>
    </row>
    <row r="78" spans="2:16" s="5" customFormat="1" ht="20.100000000000001" customHeight="1" x14ac:dyDescent="0.15">
      <c r="B78" s="46"/>
      <c r="C78" s="35" t="s">
        <v>77</v>
      </c>
      <c r="D78" s="35"/>
      <c r="E78" s="47">
        <v>0</v>
      </c>
      <c r="F78" s="47">
        <v>0</v>
      </c>
      <c r="G78" s="47">
        <v>0</v>
      </c>
      <c r="H78" s="47">
        <v>0</v>
      </c>
      <c r="I78" s="37">
        <v>0</v>
      </c>
      <c r="J78" s="37">
        <v>0</v>
      </c>
      <c r="K78" s="37">
        <v>0</v>
      </c>
      <c r="L78" s="41">
        <f>IFERROR(G78/E78,0)*100</f>
        <v>0</v>
      </c>
      <c r="M78" s="42">
        <f>IFERROR(G78/F78,0)*100</f>
        <v>0</v>
      </c>
      <c r="O78" s="9" t="str">
        <f t="shared" si="4"/>
        <v/>
      </c>
      <c r="P78" s="9" t="str">
        <f t="shared" si="5"/>
        <v/>
      </c>
    </row>
    <row r="79" spans="2:16" s="5" customFormat="1" ht="20.100000000000001" customHeight="1" x14ac:dyDescent="0.15">
      <c r="B79" s="31" t="s">
        <v>78</v>
      </c>
      <c r="C79" s="32"/>
      <c r="D79" s="32"/>
      <c r="E79" s="51">
        <v>0</v>
      </c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3">
        <f t="shared" si="2"/>
        <v>0</v>
      </c>
      <c r="M79" s="54">
        <f t="shared" si="3"/>
        <v>0</v>
      </c>
      <c r="O79" s="9" t="str">
        <f t="shared" si="4"/>
        <v/>
      </c>
      <c r="P79" s="9" t="str">
        <f t="shared" si="5"/>
        <v/>
      </c>
    </row>
    <row r="80" spans="2:16" s="5" customFormat="1" ht="20.100000000000001" customHeight="1" x14ac:dyDescent="0.15">
      <c r="B80" s="46"/>
      <c r="C80" s="35" t="s">
        <v>79</v>
      </c>
      <c r="D80" s="35"/>
      <c r="E80" s="47">
        <v>0</v>
      </c>
      <c r="F80" s="47">
        <v>0</v>
      </c>
      <c r="G80" s="47">
        <v>0</v>
      </c>
      <c r="H80" s="47">
        <v>0</v>
      </c>
      <c r="I80" s="37">
        <v>0</v>
      </c>
      <c r="J80" s="37">
        <v>0</v>
      </c>
      <c r="K80" s="37">
        <v>0</v>
      </c>
      <c r="L80" s="41">
        <f t="shared" si="2"/>
        <v>0</v>
      </c>
      <c r="M80" s="42">
        <f t="shared" si="3"/>
        <v>0</v>
      </c>
      <c r="O80" s="9" t="str">
        <f t="shared" si="4"/>
        <v/>
      </c>
      <c r="P80" s="9" t="str">
        <f t="shared" si="5"/>
        <v/>
      </c>
    </row>
    <row r="81" spans="2:16" s="5" customFormat="1" ht="20.100000000000001" customHeight="1" x14ac:dyDescent="0.15">
      <c r="B81" s="31" t="s">
        <v>80</v>
      </c>
      <c r="C81" s="32"/>
      <c r="D81" s="32"/>
      <c r="E81" s="52">
        <v>0</v>
      </c>
      <c r="F81" s="52">
        <v>0</v>
      </c>
      <c r="G81" s="52">
        <v>0</v>
      </c>
      <c r="H81" s="52">
        <v>0</v>
      </c>
      <c r="I81" s="52">
        <v>0</v>
      </c>
      <c r="J81" s="52">
        <v>0</v>
      </c>
      <c r="K81" s="52">
        <v>0</v>
      </c>
      <c r="L81" s="53">
        <f t="shared" si="2"/>
        <v>0</v>
      </c>
      <c r="M81" s="54">
        <f t="shared" si="3"/>
        <v>0</v>
      </c>
      <c r="O81" s="9" t="str">
        <f t="shared" si="4"/>
        <v/>
      </c>
      <c r="P81" s="9" t="str">
        <f t="shared" si="5"/>
        <v/>
      </c>
    </row>
    <row r="82" spans="2:16" s="5" customFormat="1" ht="20.100000000000001" customHeight="1" x14ac:dyDescent="0.15">
      <c r="B82" s="60"/>
      <c r="C82" s="35" t="s">
        <v>81</v>
      </c>
      <c r="D82" s="35"/>
      <c r="E82" s="55">
        <v>0</v>
      </c>
      <c r="F82" s="55">
        <v>0</v>
      </c>
      <c r="G82" s="55">
        <v>0</v>
      </c>
      <c r="H82" s="55">
        <v>0</v>
      </c>
      <c r="I82" s="37">
        <v>0</v>
      </c>
      <c r="J82" s="37">
        <v>0</v>
      </c>
      <c r="K82" s="37">
        <v>0</v>
      </c>
      <c r="L82" s="56">
        <f t="shared" si="2"/>
        <v>0</v>
      </c>
      <c r="M82" s="57">
        <f t="shared" si="3"/>
        <v>0</v>
      </c>
      <c r="O82" s="9" t="str">
        <f t="shared" si="4"/>
        <v/>
      </c>
      <c r="P82" s="9" t="str">
        <f t="shared" si="5"/>
        <v/>
      </c>
    </row>
    <row r="83" spans="2:16" s="5" customFormat="1" ht="20.100000000000001" customHeight="1" x14ac:dyDescent="0.15">
      <c r="B83" s="62"/>
      <c r="C83" s="35" t="s">
        <v>82</v>
      </c>
      <c r="D83" s="35"/>
      <c r="E83" s="55">
        <v>0</v>
      </c>
      <c r="F83" s="55">
        <v>0</v>
      </c>
      <c r="G83" s="55">
        <v>0</v>
      </c>
      <c r="H83" s="55">
        <v>0</v>
      </c>
      <c r="I83" s="37">
        <v>0</v>
      </c>
      <c r="J83" s="37">
        <v>0</v>
      </c>
      <c r="K83" s="37">
        <v>0</v>
      </c>
      <c r="L83" s="56">
        <f t="shared" si="2"/>
        <v>0</v>
      </c>
      <c r="M83" s="57">
        <f t="shared" si="3"/>
        <v>0</v>
      </c>
      <c r="O83" s="9" t="str">
        <f t="shared" si="4"/>
        <v/>
      </c>
      <c r="P83" s="9" t="str">
        <f t="shared" si="5"/>
        <v/>
      </c>
    </row>
    <row r="84" spans="2:16" s="5" customFormat="1" ht="20.100000000000001" customHeight="1" x14ac:dyDescent="0.15">
      <c r="B84" s="31" t="s">
        <v>83</v>
      </c>
      <c r="C84" s="32"/>
      <c r="D84" s="32"/>
      <c r="E84" s="51">
        <v>0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3">
        <f t="shared" si="2"/>
        <v>0</v>
      </c>
      <c r="M84" s="54">
        <f t="shared" si="3"/>
        <v>0</v>
      </c>
      <c r="O84" s="9" t="str">
        <f t="shared" ref="O84:O92" si="7">IF(F84=G84+H84+I84,"","err")</f>
        <v/>
      </c>
      <c r="P84" s="9" t="str">
        <f t="shared" ref="P84:P92" si="8">IF(I84=J84+K84,"","err")</f>
        <v/>
      </c>
    </row>
    <row r="85" spans="2:16" s="5" customFormat="1" ht="20.100000000000001" customHeight="1" x14ac:dyDescent="0.15">
      <c r="B85" s="46"/>
      <c r="C85" s="35" t="s">
        <v>84</v>
      </c>
      <c r="D85" s="35"/>
      <c r="E85" s="47">
        <v>0</v>
      </c>
      <c r="F85" s="47">
        <v>0</v>
      </c>
      <c r="G85" s="47">
        <v>0</v>
      </c>
      <c r="H85" s="47">
        <v>0</v>
      </c>
      <c r="I85" s="37">
        <v>0</v>
      </c>
      <c r="J85" s="37">
        <v>0</v>
      </c>
      <c r="K85" s="37">
        <v>0</v>
      </c>
      <c r="L85" s="41">
        <f>IFERROR(G85/E85,0)*100</f>
        <v>0</v>
      </c>
      <c r="M85" s="42">
        <f>IFERROR(G85/F85,0)*100</f>
        <v>0</v>
      </c>
      <c r="O85" s="9" t="str">
        <f t="shared" si="7"/>
        <v/>
      </c>
      <c r="P85" s="9" t="str">
        <f t="shared" si="8"/>
        <v/>
      </c>
    </row>
    <row r="86" spans="2:16" s="5" customFormat="1" ht="20.100000000000001" customHeight="1" x14ac:dyDescent="0.15">
      <c r="B86" s="58" t="s">
        <v>86</v>
      </c>
      <c r="C86" s="59"/>
      <c r="D86" s="59"/>
      <c r="E86" s="51">
        <v>0</v>
      </c>
      <c r="F86" s="51">
        <v>0</v>
      </c>
      <c r="G86" s="51">
        <v>0</v>
      </c>
      <c r="H86" s="51">
        <v>0</v>
      </c>
      <c r="I86" s="51">
        <v>0</v>
      </c>
      <c r="J86" s="51">
        <v>0</v>
      </c>
      <c r="K86" s="51">
        <v>0</v>
      </c>
      <c r="L86" s="53">
        <f>IFERROR(G86/E86,0)*100</f>
        <v>0</v>
      </c>
      <c r="M86" s="54">
        <f>IFERROR(G86/F86,0)*100</f>
        <v>0</v>
      </c>
      <c r="O86" s="9" t="str">
        <f t="shared" si="7"/>
        <v/>
      </c>
      <c r="P86" s="9" t="str">
        <f t="shared" si="8"/>
        <v/>
      </c>
    </row>
    <row r="87" spans="2:16" s="5" customFormat="1" ht="20.100000000000001" customHeight="1" x14ac:dyDescent="0.15">
      <c r="B87" s="60"/>
      <c r="C87" s="75" t="s">
        <v>99</v>
      </c>
      <c r="D87" s="63"/>
      <c r="E87" s="64">
        <v>0</v>
      </c>
      <c r="F87" s="64">
        <v>0</v>
      </c>
      <c r="G87" s="64">
        <v>0</v>
      </c>
      <c r="H87" s="64">
        <v>0</v>
      </c>
      <c r="I87" s="37">
        <v>0</v>
      </c>
      <c r="J87" s="37">
        <v>0</v>
      </c>
      <c r="K87" s="37">
        <v>0</v>
      </c>
      <c r="L87" s="65">
        <f>IFERROR(G87/E87,0)*100</f>
        <v>0</v>
      </c>
      <c r="M87" s="66">
        <f>IFERROR(G87/F87,0)*100</f>
        <v>0</v>
      </c>
      <c r="O87" s="9" t="str">
        <f t="shared" si="7"/>
        <v/>
      </c>
      <c r="P87" s="9" t="str">
        <f t="shared" si="8"/>
        <v/>
      </c>
    </row>
    <row r="88" spans="2:16" s="5" customFormat="1" ht="20.100000000000001" customHeight="1" x14ac:dyDescent="0.15">
      <c r="B88" s="61"/>
      <c r="C88" s="76" t="s">
        <v>100</v>
      </c>
      <c r="D88" s="63"/>
      <c r="E88" s="64">
        <v>0</v>
      </c>
      <c r="F88" s="64">
        <v>0</v>
      </c>
      <c r="G88" s="64">
        <v>0</v>
      </c>
      <c r="H88" s="64">
        <v>0</v>
      </c>
      <c r="I88" s="37">
        <v>0</v>
      </c>
      <c r="J88" s="37">
        <v>0</v>
      </c>
      <c r="K88" s="37">
        <v>0</v>
      </c>
      <c r="L88" s="65"/>
      <c r="M88" s="66"/>
      <c r="O88" s="9"/>
      <c r="P88" s="9"/>
    </row>
    <row r="89" spans="2:16" s="5" customFormat="1" ht="20.100000000000001" customHeight="1" x14ac:dyDescent="0.15">
      <c r="B89" s="61"/>
      <c r="C89" s="76" t="s">
        <v>98</v>
      </c>
      <c r="D89" s="63"/>
      <c r="E89" s="64">
        <v>0</v>
      </c>
      <c r="F89" s="64">
        <v>0</v>
      </c>
      <c r="G89" s="64">
        <v>0</v>
      </c>
      <c r="H89" s="64">
        <v>0</v>
      </c>
      <c r="I89" s="37">
        <v>0</v>
      </c>
      <c r="J89" s="37">
        <v>0</v>
      </c>
      <c r="K89" s="37">
        <v>0</v>
      </c>
      <c r="L89" s="65"/>
      <c r="M89" s="66"/>
      <c r="O89" s="9"/>
      <c r="P89" s="9"/>
    </row>
    <row r="90" spans="2:16" s="5" customFormat="1" ht="20.100000000000001" customHeight="1" x14ac:dyDescent="0.15">
      <c r="B90" s="62"/>
      <c r="C90" s="76" t="s">
        <v>102</v>
      </c>
      <c r="D90" s="63"/>
      <c r="E90" s="64">
        <v>0</v>
      </c>
      <c r="F90" s="64">
        <v>0</v>
      </c>
      <c r="G90" s="64">
        <v>0</v>
      </c>
      <c r="H90" s="64">
        <v>0</v>
      </c>
      <c r="I90" s="37">
        <v>0</v>
      </c>
      <c r="J90" s="37">
        <v>0</v>
      </c>
      <c r="K90" s="37">
        <v>0</v>
      </c>
      <c r="L90" s="65"/>
      <c r="M90" s="66"/>
      <c r="O90" s="9"/>
      <c r="P90" s="9"/>
    </row>
    <row r="91" spans="2:16" s="5" customFormat="1" ht="20.100000000000001" customHeight="1" x14ac:dyDescent="0.15">
      <c r="B91" s="58" t="s">
        <v>87</v>
      </c>
      <c r="C91" s="59"/>
      <c r="D91" s="59"/>
      <c r="E91" s="51">
        <v>0</v>
      </c>
      <c r="F91" s="51">
        <v>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3">
        <f t="shared" si="2"/>
        <v>0</v>
      </c>
      <c r="M91" s="54">
        <f t="shared" si="3"/>
        <v>0</v>
      </c>
      <c r="O91" s="9" t="str">
        <f t="shared" si="7"/>
        <v/>
      </c>
      <c r="P91" s="9" t="str">
        <f t="shared" si="8"/>
        <v/>
      </c>
    </row>
    <row r="92" spans="2:16" s="5" customFormat="1" ht="20.100000000000001" customHeight="1" thickBot="1" x14ac:dyDescent="0.2">
      <c r="B92" s="72"/>
      <c r="C92" s="67" t="s">
        <v>88</v>
      </c>
      <c r="D92" s="67"/>
      <c r="E92" s="68">
        <v>0</v>
      </c>
      <c r="F92" s="68">
        <v>0</v>
      </c>
      <c r="G92" s="68">
        <v>0</v>
      </c>
      <c r="H92" s="68">
        <v>0</v>
      </c>
      <c r="I92" s="69">
        <v>0</v>
      </c>
      <c r="J92" s="69">
        <v>0</v>
      </c>
      <c r="K92" s="69">
        <v>0</v>
      </c>
      <c r="L92" s="70">
        <f t="shared" si="2"/>
        <v>0</v>
      </c>
      <c r="M92" s="71">
        <f t="shared" si="3"/>
        <v>0</v>
      </c>
      <c r="O92" s="9" t="str">
        <f t="shared" si="7"/>
        <v/>
      </c>
      <c r="P92" s="9" t="str">
        <f t="shared" si="8"/>
        <v/>
      </c>
    </row>
  </sheetData>
  <sheetProtection selectLockedCells="1"/>
  <mergeCells count="12">
    <mergeCell ref="B8:D8"/>
    <mergeCell ref="B23:B27"/>
    <mergeCell ref="B29:B33"/>
    <mergeCell ref="B37:B39"/>
    <mergeCell ref="B40:D40"/>
    <mergeCell ref="B73:D73"/>
    <mergeCell ref="B2:M2"/>
    <mergeCell ref="L3:M3"/>
    <mergeCell ref="B4:D4"/>
    <mergeCell ref="L4:M4"/>
    <mergeCell ref="L5:M5"/>
    <mergeCell ref="B7:D7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ignoredErrors>
    <ignoredError sqref="B2:M4" unlockedFormula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10</vt:i4>
      </vt:variant>
    </vt:vector>
  </HeadingPairs>
  <TitlesOfParts>
    <vt:vector size="15" baseType="lpstr">
      <vt:lpstr>군구세외 일반회계</vt:lpstr>
      <vt:lpstr>군구세외 일반회계_지난년도</vt:lpstr>
      <vt:lpstr>군구세외 특별회계</vt:lpstr>
      <vt:lpstr>군구세외 과목별</vt:lpstr>
      <vt:lpstr>시세외 특별회계(위임)</vt:lpstr>
      <vt:lpstr>'군구세외 과목별'!Print_Area</vt:lpstr>
      <vt:lpstr>'군구세외 일반회계'!Print_Area</vt:lpstr>
      <vt:lpstr>'군구세외 일반회계_지난년도'!Print_Area</vt:lpstr>
      <vt:lpstr>'군구세외 특별회계'!Print_Area</vt:lpstr>
      <vt:lpstr>'시세외 특별회계(위임)'!Print_Area</vt:lpstr>
      <vt:lpstr>'군구세외 과목별'!Print_Titles</vt:lpstr>
      <vt:lpstr>'군구세외 일반회계'!Print_Titles</vt:lpstr>
      <vt:lpstr>'군구세외 일반회계_지난년도'!Print_Titles</vt:lpstr>
      <vt:lpstr>'군구세외 특별회계'!Print_Titles</vt:lpstr>
      <vt:lpstr>'시세외 특별회계(위임)'!Print_Titles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2023-04-12T08:13:36Z</cp:lastPrinted>
  <dcterms:created xsi:type="dcterms:W3CDTF">1997-07-18T05:00:47Z</dcterms:created>
  <dcterms:modified xsi:type="dcterms:W3CDTF">2023-06-01T08:34:10Z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