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3\시청보고\1월-구세외\"/>
    </mc:Choice>
  </mc:AlternateContent>
  <xr:revisionPtr revIDLastSave="0" documentId="8_{4058CE92-06A8-4A97-8BF9-FA394439849E}" xr6:coauthVersionLast="47" xr6:coauthVersionMax="47" xr10:uidLastSave="{00000000-0000-0000-0000-000000000000}"/>
  <bookViews>
    <workbookView xWindow="-120" yWindow="-120" windowWidth="29040" windowHeight="15840" tabRatio="820" activeTab="3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" sheetId="59" r:id="rId5"/>
  </sheets>
  <definedNames>
    <definedName name="_xlnm.Print_Area" localSheetId="3">'군구세외 과목별'!$B$1:$L$36</definedName>
    <definedName name="_xlnm.Print_Area" localSheetId="0">'군구세외 일반회계'!$B$1:$M$77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0" i="55" l="1"/>
  <c r="I70" i="59"/>
  <c r="J70" i="59"/>
  <c r="I69" i="59"/>
  <c r="J69" i="59"/>
  <c r="I68" i="59"/>
  <c r="J68" i="59"/>
  <c r="I67" i="59"/>
  <c r="J67" i="59"/>
  <c r="G59" i="58"/>
  <c r="F59" i="58"/>
  <c r="E59" i="58"/>
  <c r="G37" i="58"/>
  <c r="F37" i="58"/>
  <c r="E37" i="58"/>
  <c r="G61" i="58"/>
  <c r="F61" i="58"/>
  <c r="E61" i="58"/>
  <c r="G52" i="57"/>
  <c r="L26" i="57"/>
  <c r="M26" i="57"/>
  <c r="B4" i="59"/>
  <c r="B4" i="61"/>
  <c r="B4" i="58"/>
  <c r="B4" i="57"/>
  <c r="F34" i="61"/>
  <c r="G34" i="61"/>
  <c r="H34" i="61"/>
  <c r="K34" i="61"/>
  <c r="E34" i="61"/>
  <c r="L34" i="61"/>
  <c r="K16" i="61"/>
  <c r="H16" i="61"/>
  <c r="G16" i="61"/>
  <c r="F16" i="61"/>
  <c r="E16" i="61"/>
  <c r="K13" i="61"/>
  <c r="H13" i="61"/>
  <c r="G13" i="61"/>
  <c r="F13" i="61"/>
  <c r="E13" i="61"/>
  <c r="L13" i="61"/>
  <c r="K28" i="61"/>
  <c r="H28" i="61"/>
  <c r="G28" i="61"/>
  <c r="F28" i="61"/>
  <c r="E28" i="61"/>
  <c r="K25" i="61"/>
  <c r="H25" i="61"/>
  <c r="G25" i="61"/>
  <c r="F25" i="61"/>
  <c r="E25" i="61"/>
  <c r="F22" i="61"/>
  <c r="G22" i="61"/>
  <c r="H22" i="61"/>
  <c r="K22" i="61"/>
  <c r="F19" i="61"/>
  <c r="G19" i="61"/>
  <c r="H19" i="61"/>
  <c r="K19" i="61"/>
  <c r="F32" i="61"/>
  <c r="G32" i="61"/>
  <c r="H32" i="61"/>
  <c r="K32" i="61"/>
  <c r="K31" i="61"/>
  <c r="J31" i="61"/>
  <c r="P31" i="61"/>
  <c r="F33" i="61"/>
  <c r="G33" i="61"/>
  <c r="L33" i="61"/>
  <c r="H33" i="61"/>
  <c r="K33" i="61"/>
  <c r="E32" i="61"/>
  <c r="F11" i="61"/>
  <c r="G11" i="61"/>
  <c r="G8" i="61"/>
  <c r="H11" i="61"/>
  <c r="K11" i="61"/>
  <c r="K10" i="61"/>
  <c r="J10" i="61"/>
  <c r="P10" i="61"/>
  <c r="F12" i="61"/>
  <c r="G12" i="61"/>
  <c r="H12" i="61"/>
  <c r="H10" i="61"/>
  <c r="K12" i="61"/>
  <c r="O18" i="61"/>
  <c r="O23" i="61"/>
  <c r="L3" i="59"/>
  <c r="B2" i="59"/>
  <c r="L3" i="61"/>
  <c r="B2" i="61"/>
  <c r="L3" i="58"/>
  <c r="L3" i="57"/>
  <c r="M36" i="61"/>
  <c r="L36" i="61"/>
  <c r="I36" i="61"/>
  <c r="I33" i="61"/>
  <c r="M35" i="61"/>
  <c r="L35" i="61"/>
  <c r="I35" i="61"/>
  <c r="O35" i="61"/>
  <c r="M34" i="61"/>
  <c r="E33" i="61"/>
  <c r="E31" i="61"/>
  <c r="M32" i="61"/>
  <c r="H31" i="61"/>
  <c r="F31" i="61"/>
  <c r="M30" i="61"/>
  <c r="L30" i="61"/>
  <c r="I30" i="61"/>
  <c r="J30" i="61"/>
  <c r="M29" i="61"/>
  <c r="L29" i="61"/>
  <c r="I29" i="61"/>
  <c r="O29" i="61"/>
  <c r="M27" i="61"/>
  <c r="L27" i="61"/>
  <c r="I27" i="61"/>
  <c r="O27" i="61"/>
  <c r="M26" i="61"/>
  <c r="L26" i="61"/>
  <c r="I26" i="61"/>
  <c r="O26" i="61"/>
  <c r="M24" i="61"/>
  <c r="L24" i="61"/>
  <c r="I24" i="61"/>
  <c r="O24" i="61"/>
  <c r="M23" i="61"/>
  <c r="L23" i="61"/>
  <c r="I23" i="61"/>
  <c r="J23" i="61"/>
  <c r="E22" i="61"/>
  <c r="M21" i="61"/>
  <c r="L21" i="61"/>
  <c r="I21" i="61"/>
  <c r="O21" i="61"/>
  <c r="M20" i="61"/>
  <c r="L20" i="61"/>
  <c r="I20" i="61"/>
  <c r="O20" i="61"/>
  <c r="E19" i="61"/>
  <c r="M18" i="61"/>
  <c r="L18" i="61"/>
  <c r="I18" i="61"/>
  <c r="M17" i="61"/>
  <c r="L17" i="61"/>
  <c r="I17" i="61"/>
  <c r="O17" i="61"/>
  <c r="M15" i="61"/>
  <c r="L15" i="61"/>
  <c r="I15" i="61"/>
  <c r="O15" i="61"/>
  <c r="M14" i="61"/>
  <c r="L14" i="61"/>
  <c r="I14" i="61"/>
  <c r="E12" i="61"/>
  <c r="E11" i="61"/>
  <c r="E8" i="61"/>
  <c r="K9" i="61"/>
  <c r="H8" i="61"/>
  <c r="L32" i="61"/>
  <c r="B2" i="57"/>
  <c r="B2" i="58"/>
  <c r="F86" i="59"/>
  <c r="G86" i="59"/>
  <c r="H86" i="59"/>
  <c r="I86" i="59"/>
  <c r="J86" i="59"/>
  <c r="K86" i="59"/>
  <c r="E86" i="59"/>
  <c r="I76" i="59"/>
  <c r="J76" i="59"/>
  <c r="I88" i="59"/>
  <c r="J88" i="59"/>
  <c r="I89" i="59"/>
  <c r="J89" i="59"/>
  <c r="I90" i="59"/>
  <c r="J90" i="59"/>
  <c r="F74" i="59"/>
  <c r="G74" i="59"/>
  <c r="H74" i="59"/>
  <c r="K74" i="59"/>
  <c r="E74" i="59"/>
  <c r="I62" i="59"/>
  <c r="J62" i="59"/>
  <c r="I63" i="59"/>
  <c r="J63" i="59"/>
  <c r="I64" i="59"/>
  <c r="J64" i="59"/>
  <c r="I65" i="59"/>
  <c r="J65" i="59"/>
  <c r="I71" i="59"/>
  <c r="J71" i="59"/>
  <c r="I72" i="59"/>
  <c r="J72" i="59"/>
  <c r="F60" i="59"/>
  <c r="G60" i="59"/>
  <c r="H60" i="59"/>
  <c r="K60" i="59"/>
  <c r="E60" i="59"/>
  <c r="M92" i="59"/>
  <c r="L92" i="59"/>
  <c r="I92" i="59"/>
  <c r="K91" i="59"/>
  <c r="H91" i="59"/>
  <c r="G91" i="59"/>
  <c r="F91" i="59"/>
  <c r="E91" i="59"/>
  <c r="M87" i="59"/>
  <c r="L87" i="59"/>
  <c r="I87" i="59"/>
  <c r="M85" i="59"/>
  <c r="L85" i="59"/>
  <c r="I85" i="59"/>
  <c r="K84" i="59"/>
  <c r="H84" i="59"/>
  <c r="G84" i="59"/>
  <c r="F84" i="59"/>
  <c r="E84" i="59"/>
  <c r="M83" i="59"/>
  <c r="L83" i="59"/>
  <c r="I83" i="59"/>
  <c r="O83" i="59"/>
  <c r="M82" i="59"/>
  <c r="L82" i="59"/>
  <c r="I82" i="59"/>
  <c r="K81" i="59"/>
  <c r="H81" i="59"/>
  <c r="G81" i="59"/>
  <c r="F81" i="59"/>
  <c r="E81" i="59"/>
  <c r="M80" i="59"/>
  <c r="L80" i="59"/>
  <c r="I80" i="59"/>
  <c r="K79" i="59"/>
  <c r="H79" i="59"/>
  <c r="G79" i="59"/>
  <c r="F79" i="59"/>
  <c r="E79" i="59"/>
  <c r="M78" i="59"/>
  <c r="L78" i="59"/>
  <c r="I78" i="59"/>
  <c r="O78" i="59"/>
  <c r="K77" i="59"/>
  <c r="H77" i="59"/>
  <c r="G77" i="59"/>
  <c r="F77" i="59"/>
  <c r="E77" i="59"/>
  <c r="M75" i="59"/>
  <c r="L75" i="59"/>
  <c r="I75" i="59"/>
  <c r="I74" i="59"/>
  <c r="M61" i="59"/>
  <c r="L61" i="59"/>
  <c r="I61" i="59"/>
  <c r="M59" i="59"/>
  <c r="L59" i="59"/>
  <c r="I59" i="59"/>
  <c r="I58" i="59"/>
  <c r="O58" i="59"/>
  <c r="M57" i="59"/>
  <c r="L57" i="59"/>
  <c r="I57" i="59"/>
  <c r="O57" i="59"/>
  <c r="M56" i="59"/>
  <c r="L56" i="59"/>
  <c r="I56" i="59"/>
  <c r="M55" i="59"/>
  <c r="L55" i="59"/>
  <c r="I55" i="59"/>
  <c r="O55" i="59"/>
  <c r="M54" i="59"/>
  <c r="L54" i="59"/>
  <c r="I54" i="59"/>
  <c r="M53" i="59"/>
  <c r="L53" i="59"/>
  <c r="I53" i="59"/>
  <c r="O53" i="59"/>
  <c r="K52" i="59"/>
  <c r="H52" i="59"/>
  <c r="G52" i="59"/>
  <c r="F52" i="59"/>
  <c r="E52" i="59"/>
  <c r="M51" i="59"/>
  <c r="L51" i="59"/>
  <c r="I51" i="59"/>
  <c r="M50" i="59"/>
  <c r="L50" i="59"/>
  <c r="I50" i="59"/>
  <c r="O50" i="59"/>
  <c r="M49" i="59"/>
  <c r="L49" i="59"/>
  <c r="I49" i="59"/>
  <c r="K48" i="59"/>
  <c r="H48" i="59"/>
  <c r="G48" i="59"/>
  <c r="F48" i="59"/>
  <c r="E48" i="59"/>
  <c r="M47" i="59"/>
  <c r="L47" i="59"/>
  <c r="I47" i="59"/>
  <c r="I46" i="59"/>
  <c r="K46" i="59"/>
  <c r="H46" i="59"/>
  <c r="G46" i="59"/>
  <c r="F46" i="59"/>
  <c r="E46" i="59"/>
  <c r="M45" i="59"/>
  <c r="L45" i="59"/>
  <c r="I45" i="59"/>
  <c r="I44" i="59"/>
  <c r="M43" i="59"/>
  <c r="L43" i="59"/>
  <c r="I43" i="59"/>
  <c r="M42" i="59"/>
  <c r="L42" i="59"/>
  <c r="I42" i="59"/>
  <c r="O42" i="59"/>
  <c r="K41" i="59"/>
  <c r="H41" i="59"/>
  <c r="G41" i="59"/>
  <c r="F41" i="59"/>
  <c r="E41" i="59"/>
  <c r="M39" i="59"/>
  <c r="L39" i="59"/>
  <c r="I39" i="59"/>
  <c r="M38" i="59"/>
  <c r="L38" i="59"/>
  <c r="I38" i="59"/>
  <c r="M37" i="59"/>
  <c r="L37" i="59"/>
  <c r="I37" i="59"/>
  <c r="K36" i="59"/>
  <c r="H36" i="59"/>
  <c r="G36" i="59"/>
  <c r="F36" i="59"/>
  <c r="E36" i="59"/>
  <c r="M35" i="59"/>
  <c r="L35" i="59"/>
  <c r="I35" i="59"/>
  <c r="O35" i="59"/>
  <c r="K34" i="59"/>
  <c r="H34" i="59"/>
  <c r="G34" i="59"/>
  <c r="F34" i="59"/>
  <c r="E34" i="59"/>
  <c r="M33" i="59"/>
  <c r="L33" i="59"/>
  <c r="I33" i="59"/>
  <c r="M32" i="59"/>
  <c r="L32" i="59"/>
  <c r="I32" i="59"/>
  <c r="M31" i="59"/>
  <c r="L31" i="59"/>
  <c r="I31" i="59"/>
  <c r="M30" i="59"/>
  <c r="L30" i="59"/>
  <c r="I30" i="59"/>
  <c r="O30" i="59"/>
  <c r="M29" i="59"/>
  <c r="L29" i="59"/>
  <c r="I29" i="59"/>
  <c r="K28" i="59"/>
  <c r="H28" i="59"/>
  <c r="G28" i="59"/>
  <c r="F28" i="59"/>
  <c r="E28" i="59"/>
  <c r="M27" i="59"/>
  <c r="L27" i="59"/>
  <c r="I27" i="59"/>
  <c r="O27" i="59"/>
  <c r="I26" i="59"/>
  <c r="O26" i="59"/>
  <c r="M25" i="59"/>
  <c r="L25" i="59"/>
  <c r="I25" i="59"/>
  <c r="O25" i="59"/>
  <c r="M24" i="59"/>
  <c r="L24" i="59"/>
  <c r="I24" i="59"/>
  <c r="M23" i="59"/>
  <c r="L23" i="59"/>
  <c r="I23" i="59"/>
  <c r="O23" i="59"/>
  <c r="K22" i="59"/>
  <c r="H22" i="59"/>
  <c r="G22" i="59"/>
  <c r="F22" i="59"/>
  <c r="E22" i="59"/>
  <c r="M21" i="59"/>
  <c r="L21" i="59"/>
  <c r="I21" i="59"/>
  <c r="I20" i="59"/>
  <c r="J20" i="59"/>
  <c r="M19" i="59"/>
  <c r="L19" i="59"/>
  <c r="I19" i="59"/>
  <c r="M18" i="59"/>
  <c r="L18" i="59"/>
  <c r="I18" i="59"/>
  <c r="M17" i="59"/>
  <c r="L17" i="59"/>
  <c r="I17" i="59"/>
  <c r="M16" i="59"/>
  <c r="L16" i="59"/>
  <c r="I16" i="59"/>
  <c r="M15" i="59"/>
  <c r="L15" i="59"/>
  <c r="I15" i="59"/>
  <c r="O15" i="59"/>
  <c r="M14" i="59"/>
  <c r="L14" i="59"/>
  <c r="I14" i="59"/>
  <c r="M13" i="59"/>
  <c r="L13" i="59"/>
  <c r="I13" i="59"/>
  <c r="O13" i="59"/>
  <c r="K12" i="59"/>
  <c r="H12" i="59"/>
  <c r="G12" i="59"/>
  <c r="F12" i="59"/>
  <c r="E12" i="59"/>
  <c r="M11" i="59"/>
  <c r="L11" i="59"/>
  <c r="I11" i="59"/>
  <c r="J11" i="59"/>
  <c r="J9" i="59"/>
  <c r="J8" i="59"/>
  <c r="M10" i="59"/>
  <c r="L10" i="59"/>
  <c r="I10" i="59"/>
  <c r="K9" i="59"/>
  <c r="H9" i="59"/>
  <c r="G9" i="59"/>
  <c r="M9" i="59"/>
  <c r="F9" i="59"/>
  <c r="F8" i="59"/>
  <c r="E9" i="59"/>
  <c r="E8" i="59"/>
  <c r="L12" i="59"/>
  <c r="L34" i="59"/>
  <c r="F73" i="59"/>
  <c r="I60" i="59"/>
  <c r="O60" i="59"/>
  <c r="M41" i="59"/>
  <c r="E73" i="59"/>
  <c r="L28" i="59"/>
  <c r="H40" i="59"/>
  <c r="H7" i="59"/>
  <c r="I81" i="59"/>
  <c r="O81" i="59"/>
  <c r="J23" i="59"/>
  <c r="P23" i="59"/>
  <c r="M36" i="59"/>
  <c r="K40" i="59"/>
  <c r="L52" i="59"/>
  <c r="J53" i="59"/>
  <c r="P53" i="59"/>
  <c r="L77" i="59"/>
  <c r="M79" i="59"/>
  <c r="L84" i="59"/>
  <c r="M86" i="59"/>
  <c r="M91" i="59"/>
  <c r="M12" i="59"/>
  <c r="J83" i="59"/>
  <c r="P83" i="59"/>
  <c r="K8" i="59"/>
  <c r="K7" i="59"/>
  <c r="O20" i="59"/>
  <c r="I22" i="59"/>
  <c r="I34" i="59"/>
  <c r="O34" i="59"/>
  <c r="M46" i="59"/>
  <c r="J57" i="59"/>
  <c r="P57" i="59"/>
  <c r="O22" i="59"/>
  <c r="M48" i="59"/>
  <c r="J55" i="59"/>
  <c r="P55" i="59"/>
  <c r="M60" i="59"/>
  <c r="L74" i="59"/>
  <c r="I77" i="59"/>
  <c r="J78" i="59"/>
  <c r="J77" i="59"/>
  <c r="L79" i="59"/>
  <c r="G40" i="59"/>
  <c r="L40" i="59"/>
  <c r="H8" i="59"/>
  <c r="L22" i="59"/>
  <c r="M22" i="59"/>
  <c r="J27" i="59"/>
  <c r="P27" i="59"/>
  <c r="J35" i="59"/>
  <c r="P35" i="59"/>
  <c r="L36" i="59"/>
  <c r="E40" i="59"/>
  <c r="I52" i="59"/>
  <c r="O52" i="59"/>
  <c r="O77" i="59"/>
  <c r="K73" i="59"/>
  <c r="M34" i="59"/>
  <c r="M52" i="59"/>
  <c r="M84" i="59"/>
  <c r="J25" i="59"/>
  <c r="P25" i="59"/>
  <c r="J26" i="59"/>
  <c r="P26" i="59"/>
  <c r="M28" i="59"/>
  <c r="F40" i="59"/>
  <c r="L41" i="59"/>
  <c r="O46" i="59"/>
  <c r="I48" i="59"/>
  <c r="O48" i="59"/>
  <c r="M74" i="59"/>
  <c r="M77" i="59"/>
  <c r="H73" i="59"/>
  <c r="M81" i="59"/>
  <c r="O32" i="59"/>
  <c r="O37" i="59"/>
  <c r="O39" i="59"/>
  <c r="O80" i="59"/>
  <c r="O85" i="59"/>
  <c r="O17" i="59"/>
  <c r="O19" i="59"/>
  <c r="O45" i="59"/>
  <c r="G8" i="59"/>
  <c r="O10" i="59"/>
  <c r="I12" i="59"/>
  <c r="J13" i="59"/>
  <c r="P13" i="59"/>
  <c r="J15" i="59"/>
  <c r="P15" i="59"/>
  <c r="J17" i="59"/>
  <c r="P17" i="59"/>
  <c r="J19" i="59"/>
  <c r="P19" i="59"/>
  <c r="P20" i="59"/>
  <c r="O24" i="59"/>
  <c r="J30" i="59"/>
  <c r="P30" i="59"/>
  <c r="J32" i="59"/>
  <c r="P32" i="59"/>
  <c r="I36" i="59"/>
  <c r="O36" i="59"/>
  <c r="J37" i="59"/>
  <c r="P37" i="59"/>
  <c r="J39" i="59"/>
  <c r="P39" i="59"/>
  <c r="I41" i="59"/>
  <c r="O41" i="59"/>
  <c r="J42" i="59"/>
  <c r="P42" i="59"/>
  <c r="J44" i="59"/>
  <c r="P44" i="59"/>
  <c r="J45" i="59"/>
  <c r="P45" i="59"/>
  <c r="L46" i="59"/>
  <c r="O47" i="59"/>
  <c r="J50" i="59"/>
  <c r="P50" i="59"/>
  <c r="O54" i="59"/>
  <c r="O56" i="59"/>
  <c r="O59" i="59"/>
  <c r="I79" i="59"/>
  <c r="J80" i="59"/>
  <c r="J79" i="59"/>
  <c r="L81" i="59"/>
  <c r="O82" i="59"/>
  <c r="I84" i="59"/>
  <c r="O84" i="59"/>
  <c r="J85" i="59"/>
  <c r="J84" i="59"/>
  <c r="L86" i="59"/>
  <c r="O87" i="59"/>
  <c r="J10" i="59"/>
  <c r="O14" i="59"/>
  <c r="O16" i="59"/>
  <c r="O18" i="59"/>
  <c r="O21" i="59"/>
  <c r="J24" i="59"/>
  <c r="O29" i="59"/>
  <c r="O31" i="59"/>
  <c r="O33" i="59"/>
  <c r="O38" i="59"/>
  <c r="O43" i="59"/>
  <c r="O44" i="59"/>
  <c r="J47" i="59"/>
  <c r="J46" i="59"/>
  <c r="P46" i="59"/>
  <c r="L48" i="59"/>
  <c r="O49" i="59"/>
  <c r="O51" i="59"/>
  <c r="J54" i="59"/>
  <c r="P54" i="59"/>
  <c r="J56" i="59"/>
  <c r="P56" i="59"/>
  <c r="J58" i="59"/>
  <c r="P58" i="59"/>
  <c r="J59" i="59"/>
  <c r="P59" i="59"/>
  <c r="L60" i="59"/>
  <c r="O61" i="59"/>
  <c r="G73" i="59"/>
  <c r="L73" i="59"/>
  <c r="O75" i="59"/>
  <c r="J82" i="59"/>
  <c r="J81" i="59"/>
  <c r="P81" i="59"/>
  <c r="J87" i="59"/>
  <c r="L91" i="59"/>
  <c r="O92" i="59"/>
  <c r="J14" i="59"/>
  <c r="P14" i="59"/>
  <c r="J16" i="59"/>
  <c r="P16" i="59"/>
  <c r="J18" i="59"/>
  <c r="P18" i="59"/>
  <c r="J21" i="59"/>
  <c r="P21" i="59"/>
  <c r="I28" i="59"/>
  <c r="J29" i="59"/>
  <c r="J31" i="59"/>
  <c r="P31" i="59"/>
  <c r="J33" i="59"/>
  <c r="P33" i="59"/>
  <c r="J38" i="59"/>
  <c r="P38" i="59"/>
  <c r="J43" i="59"/>
  <c r="P43" i="59"/>
  <c r="J49" i="59"/>
  <c r="P49" i="59"/>
  <c r="J51" i="59"/>
  <c r="P51" i="59"/>
  <c r="J61" i="59"/>
  <c r="J75" i="59"/>
  <c r="P75" i="59"/>
  <c r="I91" i="59"/>
  <c r="J92" i="59"/>
  <c r="J91" i="59"/>
  <c r="P78" i="59"/>
  <c r="P77" i="59"/>
  <c r="J22" i="59"/>
  <c r="P22" i="59"/>
  <c r="M40" i="59"/>
  <c r="P91" i="59"/>
  <c r="J34" i="59"/>
  <c r="P34" i="59"/>
  <c r="P86" i="59"/>
  <c r="P24" i="59"/>
  <c r="P87" i="59"/>
  <c r="P61" i="59"/>
  <c r="J52" i="59"/>
  <c r="P52" i="59"/>
  <c r="O86" i="59"/>
  <c r="O12" i="59"/>
  <c r="J48" i="59"/>
  <c r="P48" i="59"/>
  <c r="J41" i="59"/>
  <c r="J36" i="59"/>
  <c r="P36" i="59"/>
  <c r="P82" i="59"/>
  <c r="P80" i="59"/>
  <c r="P92" i="59"/>
  <c r="P85" i="59"/>
  <c r="P10" i="59"/>
  <c r="J28" i="59"/>
  <c r="P28" i="59"/>
  <c r="M73" i="59"/>
  <c r="P84" i="59"/>
  <c r="P79" i="59"/>
  <c r="P41" i="59"/>
  <c r="I40" i="59"/>
  <c r="O40" i="59"/>
  <c r="J12" i="59"/>
  <c r="P29" i="59"/>
  <c r="O28" i="59"/>
  <c r="O91" i="59"/>
  <c r="O79" i="59"/>
  <c r="P47" i="59"/>
  <c r="P12" i="59"/>
  <c r="M77" i="58"/>
  <c r="L77" i="58"/>
  <c r="I77" i="58"/>
  <c r="K76" i="58"/>
  <c r="H76" i="58"/>
  <c r="G76" i="58"/>
  <c r="M76" i="58"/>
  <c r="F76" i="58"/>
  <c r="E76" i="58"/>
  <c r="M75" i="58"/>
  <c r="L75" i="58"/>
  <c r="I75" i="58"/>
  <c r="K74" i="58"/>
  <c r="H74" i="58"/>
  <c r="G74" i="58"/>
  <c r="M74" i="58"/>
  <c r="F74" i="58"/>
  <c r="E74" i="58"/>
  <c r="E62" i="58"/>
  <c r="M73" i="58"/>
  <c r="L73" i="58"/>
  <c r="I73" i="58"/>
  <c r="M72" i="58"/>
  <c r="L72" i="58"/>
  <c r="K72" i="58"/>
  <c r="H72" i="58"/>
  <c r="G72" i="58"/>
  <c r="F72" i="58"/>
  <c r="E72" i="58"/>
  <c r="M71" i="58"/>
  <c r="L71" i="58"/>
  <c r="J71" i="58"/>
  <c r="P71" i="58"/>
  <c r="I71" i="58"/>
  <c r="O71" i="58"/>
  <c r="M70" i="58"/>
  <c r="L70" i="58"/>
  <c r="I70" i="58"/>
  <c r="I69" i="58"/>
  <c r="K69" i="58"/>
  <c r="K62" i="58"/>
  <c r="K7" i="58"/>
  <c r="H69" i="58"/>
  <c r="G69" i="58"/>
  <c r="L69" i="58"/>
  <c r="F69" i="58"/>
  <c r="F62" i="58"/>
  <c r="E69" i="58"/>
  <c r="M68" i="58"/>
  <c r="L68" i="58"/>
  <c r="I68" i="58"/>
  <c r="L67" i="58"/>
  <c r="K67" i="58"/>
  <c r="H67" i="58"/>
  <c r="H62" i="58"/>
  <c r="G67" i="58"/>
  <c r="M67" i="58"/>
  <c r="F67" i="58"/>
  <c r="E67" i="58"/>
  <c r="M66" i="58"/>
  <c r="L66" i="58"/>
  <c r="J66" i="58"/>
  <c r="J65" i="58"/>
  <c r="I66" i="58"/>
  <c r="O66" i="58"/>
  <c r="M65" i="58"/>
  <c r="K65" i="58"/>
  <c r="I65" i="58"/>
  <c r="P65" i="58"/>
  <c r="H65" i="58"/>
  <c r="G65" i="58"/>
  <c r="L65" i="58"/>
  <c r="F65" i="58"/>
  <c r="O65" i="58"/>
  <c r="E65" i="58"/>
  <c r="M64" i="58"/>
  <c r="L64" i="58"/>
  <c r="I64" i="58"/>
  <c r="K63" i="58"/>
  <c r="I63" i="58"/>
  <c r="H63" i="58"/>
  <c r="G63" i="58"/>
  <c r="M63" i="58"/>
  <c r="F63" i="58"/>
  <c r="E63" i="58"/>
  <c r="M61" i="58"/>
  <c r="L61" i="58"/>
  <c r="I61" i="58"/>
  <c r="I60" i="58"/>
  <c r="K60" i="58"/>
  <c r="H60" i="58"/>
  <c r="H40" i="58"/>
  <c r="H7" i="58"/>
  <c r="G60" i="58"/>
  <c r="F60" i="58"/>
  <c r="E60" i="58"/>
  <c r="M59" i="58"/>
  <c r="L59" i="58"/>
  <c r="I59" i="58"/>
  <c r="I58" i="58"/>
  <c r="O58" i="58"/>
  <c r="M57" i="58"/>
  <c r="L57" i="58"/>
  <c r="I57" i="58"/>
  <c r="J57" i="58"/>
  <c r="M56" i="58"/>
  <c r="L56" i="58"/>
  <c r="I56" i="58"/>
  <c r="M55" i="58"/>
  <c r="L55" i="58"/>
  <c r="J55" i="58"/>
  <c r="P55" i="58"/>
  <c r="I55" i="58"/>
  <c r="O55" i="58"/>
  <c r="M54" i="58"/>
  <c r="L54" i="58"/>
  <c r="I54" i="58"/>
  <c r="M53" i="58"/>
  <c r="L53" i="58"/>
  <c r="J53" i="58"/>
  <c r="I53" i="58"/>
  <c r="O53" i="58"/>
  <c r="K52" i="58"/>
  <c r="H52" i="58"/>
  <c r="G52" i="58"/>
  <c r="F52" i="58"/>
  <c r="E52" i="58"/>
  <c r="M51" i="58"/>
  <c r="L51" i="58"/>
  <c r="I51" i="58"/>
  <c r="M50" i="58"/>
  <c r="L50" i="58"/>
  <c r="I50" i="58"/>
  <c r="I48" i="58"/>
  <c r="M49" i="58"/>
  <c r="L49" i="58"/>
  <c r="I49" i="58"/>
  <c r="K48" i="58"/>
  <c r="H48" i="58"/>
  <c r="G48" i="58"/>
  <c r="M48" i="58"/>
  <c r="F48" i="58"/>
  <c r="E48" i="58"/>
  <c r="M47" i="58"/>
  <c r="L47" i="58"/>
  <c r="J47" i="58"/>
  <c r="I47" i="58"/>
  <c r="P47" i="58"/>
  <c r="K46" i="58"/>
  <c r="P46" i="58"/>
  <c r="J46" i="58"/>
  <c r="I46" i="58"/>
  <c r="H46" i="58"/>
  <c r="G46" i="58"/>
  <c r="M46" i="58"/>
  <c r="F46" i="58"/>
  <c r="O46" i="58"/>
  <c r="E46" i="58"/>
  <c r="M45" i="58"/>
  <c r="L45" i="58"/>
  <c r="I45" i="58"/>
  <c r="I44" i="58"/>
  <c r="M43" i="58"/>
  <c r="L43" i="58"/>
  <c r="I43" i="58"/>
  <c r="M42" i="58"/>
  <c r="L42" i="58"/>
  <c r="I42" i="58"/>
  <c r="L41" i="58"/>
  <c r="K41" i="58"/>
  <c r="H41" i="58"/>
  <c r="G41" i="58"/>
  <c r="M41" i="58"/>
  <c r="F41" i="58"/>
  <c r="E41" i="58"/>
  <c r="K40" i="58"/>
  <c r="M39" i="58"/>
  <c r="L39" i="58"/>
  <c r="I39" i="58"/>
  <c r="M38" i="58"/>
  <c r="L38" i="58"/>
  <c r="I38" i="58"/>
  <c r="M37" i="58"/>
  <c r="L37" i="58"/>
  <c r="I37" i="58"/>
  <c r="K36" i="58"/>
  <c r="H36" i="58"/>
  <c r="G36" i="58"/>
  <c r="F36" i="58"/>
  <c r="E36" i="58"/>
  <c r="M35" i="58"/>
  <c r="L35" i="58"/>
  <c r="J35" i="58"/>
  <c r="J34" i="58"/>
  <c r="I35" i="58"/>
  <c r="O35" i="58"/>
  <c r="M34" i="58"/>
  <c r="K34" i="58"/>
  <c r="I34" i="58"/>
  <c r="P34" i="58"/>
  <c r="H34" i="58"/>
  <c r="G34" i="58"/>
  <c r="L34" i="58"/>
  <c r="F34" i="58"/>
  <c r="O34" i="58"/>
  <c r="E34" i="58"/>
  <c r="M33" i="58"/>
  <c r="L33" i="58"/>
  <c r="I33" i="58"/>
  <c r="M32" i="58"/>
  <c r="L32" i="58"/>
  <c r="I32" i="58"/>
  <c r="M31" i="58"/>
  <c r="L31" i="58"/>
  <c r="I31" i="58"/>
  <c r="M30" i="58"/>
  <c r="L30" i="58"/>
  <c r="I30" i="58"/>
  <c r="M29" i="58"/>
  <c r="L29" i="58"/>
  <c r="I29" i="58"/>
  <c r="L28" i="58"/>
  <c r="K28" i="58"/>
  <c r="H28" i="58"/>
  <c r="G28" i="58"/>
  <c r="M28" i="58"/>
  <c r="F28" i="58"/>
  <c r="E28" i="58"/>
  <c r="M27" i="58"/>
  <c r="L27" i="58"/>
  <c r="J27" i="58"/>
  <c r="P27" i="58"/>
  <c r="I27" i="58"/>
  <c r="O27" i="58"/>
  <c r="P26" i="58"/>
  <c r="J26" i="58"/>
  <c r="I26" i="58"/>
  <c r="O26" i="58"/>
  <c r="M25" i="58"/>
  <c r="L25" i="58"/>
  <c r="J25" i="58"/>
  <c r="P25" i="58"/>
  <c r="I25" i="58"/>
  <c r="O25" i="58"/>
  <c r="M24" i="58"/>
  <c r="L24" i="58"/>
  <c r="I24" i="58"/>
  <c r="M23" i="58"/>
  <c r="L23" i="58"/>
  <c r="J23" i="58"/>
  <c r="I23" i="58"/>
  <c r="O23" i="58"/>
  <c r="M22" i="58"/>
  <c r="K22" i="58"/>
  <c r="I22" i="58"/>
  <c r="H22" i="58"/>
  <c r="G22" i="58"/>
  <c r="L22" i="58"/>
  <c r="F22" i="58"/>
  <c r="O22" i="58"/>
  <c r="E22" i="58"/>
  <c r="M21" i="58"/>
  <c r="L21" i="58"/>
  <c r="I21" i="58"/>
  <c r="I20" i="58"/>
  <c r="O20" i="58"/>
  <c r="M19" i="58"/>
  <c r="L19" i="58"/>
  <c r="I19" i="58"/>
  <c r="M18" i="58"/>
  <c r="L18" i="58"/>
  <c r="I18" i="58"/>
  <c r="M17" i="58"/>
  <c r="L17" i="58"/>
  <c r="I17" i="58"/>
  <c r="M16" i="58"/>
  <c r="L16" i="58"/>
  <c r="I16" i="58"/>
  <c r="M15" i="58"/>
  <c r="L15" i="58"/>
  <c r="I15" i="58"/>
  <c r="M14" i="58"/>
  <c r="L14" i="58"/>
  <c r="I14" i="58"/>
  <c r="M13" i="58"/>
  <c r="L13" i="58"/>
  <c r="I13" i="58"/>
  <c r="K12" i="58"/>
  <c r="H12" i="58"/>
  <c r="G12" i="58"/>
  <c r="M12" i="58"/>
  <c r="F12" i="58"/>
  <c r="E12" i="58"/>
  <c r="L12" i="58"/>
  <c r="M11" i="58"/>
  <c r="L11" i="58"/>
  <c r="J11" i="58"/>
  <c r="P11" i="58"/>
  <c r="I11" i="58"/>
  <c r="O11" i="58"/>
  <c r="M10" i="58"/>
  <c r="L10" i="58"/>
  <c r="I10" i="58"/>
  <c r="K9" i="58"/>
  <c r="K8" i="58"/>
  <c r="H9" i="58"/>
  <c r="H8" i="58"/>
  <c r="G9" i="58"/>
  <c r="M9" i="58"/>
  <c r="F9" i="58"/>
  <c r="E9" i="58"/>
  <c r="M77" i="57"/>
  <c r="L77" i="57"/>
  <c r="I77" i="57"/>
  <c r="K76" i="57"/>
  <c r="H76" i="57"/>
  <c r="G76" i="57"/>
  <c r="F76" i="57"/>
  <c r="M76" i="57"/>
  <c r="E76" i="57"/>
  <c r="M75" i="57"/>
  <c r="L75" i="57"/>
  <c r="I75" i="57"/>
  <c r="K74" i="57"/>
  <c r="H74" i="57"/>
  <c r="G74" i="57"/>
  <c r="F74" i="57"/>
  <c r="E74" i="57"/>
  <c r="M73" i="57"/>
  <c r="L73" i="57"/>
  <c r="I73" i="57"/>
  <c r="O73" i="57"/>
  <c r="K72" i="57"/>
  <c r="H72" i="57"/>
  <c r="G72" i="57"/>
  <c r="L72" i="57"/>
  <c r="F72" i="57"/>
  <c r="E72" i="57"/>
  <c r="M71" i="57"/>
  <c r="L71" i="57"/>
  <c r="I71" i="57"/>
  <c r="J71" i="57"/>
  <c r="P71" i="57"/>
  <c r="M70" i="57"/>
  <c r="L70" i="57"/>
  <c r="I70" i="57"/>
  <c r="K69" i="57"/>
  <c r="H69" i="57"/>
  <c r="G69" i="57"/>
  <c r="F69" i="57"/>
  <c r="E69" i="57"/>
  <c r="M68" i="57"/>
  <c r="L68" i="57"/>
  <c r="I68" i="57"/>
  <c r="K67" i="57"/>
  <c r="H67" i="57"/>
  <c r="G67" i="57"/>
  <c r="L67" i="57"/>
  <c r="F67" i="57"/>
  <c r="E67" i="57"/>
  <c r="M66" i="57"/>
  <c r="L66" i="57"/>
  <c r="I66" i="57"/>
  <c r="O66" i="57"/>
  <c r="K65" i="57"/>
  <c r="H65" i="57"/>
  <c r="G65" i="57"/>
  <c r="L65" i="57"/>
  <c r="F65" i="57"/>
  <c r="E65" i="57"/>
  <c r="M64" i="57"/>
  <c r="L64" i="57"/>
  <c r="I64" i="57"/>
  <c r="K63" i="57"/>
  <c r="H63" i="57"/>
  <c r="G63" i="57"/>
  <c r="L63" i="57"/>
  <c r="F63" i="57"/>
  <c r="E63" i="57"/>
  <c r="E62" i="57"/>
  <c r="M61" i="57"/>
  <c r="L61" i="57"/>
  <c r="I61" i="57"/>
  <c r="L60" i="57"/>
  <c r="K60" i="57"/>
  <c r="H60" i="57"/>
  <c r="G60" i="57"/>
  <c r="M60" i="57"/>
  <c r="F60" i="57"/>
  <c r="E60" i="57"/>
  <c r="M59" i="57"/>
  <c r="L59" i="57"/>
  <c r="I59" i="57"/>
  <c r="J59" i="57"/>
  <c r="P58" i="57"/>
  <c r="J58" i="57"/>
  <c r="I58" i="57"/>
  <c r="O58" i="57"/>
  <c r="M57" i="57"/>
  <c r="L57" i="57"/>
  <c r="J57" i="57"/>
  <c r="P57" i="57"/>
  <c r="I57" i="57"/>
  <c r="O57" i="57"/>
  <c r="M56" i="57"/>
  <c r="L56" i="57"/>
  <c r="I56" i="57"/>
  <c r="J56" i="57"/>
  <c r="M55" i="57"/>
  <c r="L55" i="57"/>
  <c r="I55" i="57"/>
  <c r="M54" i="57"/>
  <c r="L54" i="57"/>
  <c r="J54" i="57"/>
  <c r="P54" i="57"/>
  <c r="I54" i="57"/>
  <c r="O54" i="57"/>
  <c r="M53" i="57"/>
  <c r="L53" i="57"/>
  <c r="I53" i="57"/>
  <c r="K52" i="57"/>
  <c r="K40" i="57"/>
  <c r="H52" i="57"/>
  <c r="F52" i="57"/>
  <c r="F40" i="57"/>
  <c r="E52" i="57"/>
  <c r="E40" i="57"/>
  <c r="L40" i="57"/>
  <c r="M51" i="57"/>
  <c r="L51" i="57"/>
  <c r="I51" i="57"/>
  <c r="O50" i="57"/>
  <c r="M50" i="57"/>
  <c r="L50" i="57"/>
  <c r="I50" i="57"/>
  <c r="M49" i="57"/>
  <c r="L49" i="57"/>
  <c r="I49" i="57"/>
  <c r="L48" i="57"/>
  <c r="K48" i="57"/>
  <c r="H48" i="57"/>
  <c r="G48" i="57"/>
  <c r="M48" i="57"/>
  <c r="F48" i="57"/>
  <c r="E48" i="57"/>
  <c r="M47" i="57"/>
  <c r="L47" i="57"/>
  <c r="J47" i="57"/>
  <c r="J46" i="57"/>
  <c r="P46" i="57"/>
  <c r="I47" i="57"/>
  <c r="O47" i="57"/>
  <c r="K46" i="57"/>
  <c r="I46" i="57"/>
  <c r="H46" i="57"/>
  <c r="G46" i="57"/>
  <c r="F46" i="57"/>
  <c r="O46" i="57"/>
  <c r="E46" i="57"/>
  <c r="M45" i="57"/>
  <c r="L45" i="57"/>
  <c r="I45" i="57"/>
  <c r="O45" i="57"/>
  <c r="I44" i="57"/>
  <c r="M43" i="57"/>
  <c r="L43" i="57"/>
  <c r="I43" i="57"/>
  <c r="M42" i="57"/>
  <c r="L42" i="57"/>
  <c r="I42" i="57"/>
  <c r="O42" i="57"/>
  <c r="L41" i="57"/>
  <c r="K41" i="57"/>
  <c r="H41" i="57"/>
  <c r="H40" i="57"/>
  <c r="G41" i="57"/>
  <c r="M41" i="57"/>
  <c r="F41" i="57"/>
  <c r="E41" i="57"/>
  <c r="G40" i="57"/>
  <c r="M39" i="57"/>
  <c r="L39" i="57"/>
  <c r="I39" i="57"/>
  <c r="O39" i="57"/>
  <c r="M38" i="57"/>
  <c r="L38" i="57"/>
  <c r="I38" i="57"/>
  <c r="M37" i="57"/>
  <c r="L37" i="57"/>
  <c r="I37" i="57"/>
  <c r="O37" i="57"/>
  <c r="K36" i="57"/>
  <c r="H36" i="57"/>
  <c r="G36" i="57"/>
  <c r="F36" i="57"/>
  <c r="M36" i="57"/>
  <c r="E36" i="57"/>
  <c r="L36" i="57"/>
  <c r="M35" i="57"/>
  <c r="L35" i="57"/>
  <c r="I35" i="57"/>
  <c r="J35" i="57"/>
  <c r="J34" i="57"/>
  <c r="K34" i="57"/>
  <c r="H34" i="57"/>
  <c r="G34" i="57"/>
  <c r="L34" i="57"/>
  <c r="F34" i="57"/>
  <c r="E34" i="57"/>
  <c r="M33" i="57"/>
  <c r="L33" i="57"/>
  <c r="I33" i="57"/>
  <c r="M32" i="57"/>
  <c r="L32" i="57"/>
  <c r="I32" i="57"/>
  <c r="O32" i="57"/>
  <c r="M31" i="57"/>
  <c r="L31" i="57"/>
  <c r="I31" i="57"/>
  <c r="M30" i="57"/>
  <c r="L30" i="57"/>
  <c r="I30" i="57"/>
  <c r="O30" i="57"/>
  <c r="M29" i="57"/>
  <c r="L29" i="57"/>
  <c r="I29" i="57"/>
  <c r="K28" i="57"/>
  <c r="H28" i="57"/>
  <c r="G28" i="57"/>
  <c r="M28" i="57"/>
  <c r="F28" i="57"/>
  <c r="E28" i="57"/>
  <c r="L28" i="57"/>
  <c r="M27" i="57"/>
  <c r="L27" i="57"/>
  <c r="I27" i="57"/>
  <c r="I26" i="57"/>
  <c r="O26" i="57"/>
  <c r="M25" i="57"/>
  <c r="L25" i="57"/>
  <c r="I25" i="57"/>
  <c r="O25" i="57"/>
  <c r="M24" i="57"/>
  <c r="L24" i="57"/>
  <c r="J24" i="57"/>
  <c r="I24" i="57"/>
  <c r="P24" i="57"/>
  <c r="M23" i="57"/>
  <c r="L23" i="57"/>
  <c r="I23" i="57"/>
  <c r="K22" i="57"/>
  <c r="H22" i="57"/>
  <c r="G22" i="57"/>
  <c r="F22" i="57"/>
  <c r="E22" i="57"/>
  <c r="M21" i="57"/>
  <c r="L21" i="57"/>
  <c r="I21" i="57"/>
  <c r="O20" i="57"/>
  <c r="J20" i="57"/>
  <c r="I20" i="57"/>
  <c r="P20" i="57"/>
  <c r="M19" i="57"/>
  <c r="L19" i="57"/>
  <c r="I19" i="57"/>
  <c r="M18" i="57"/>
  <c r="L18" i="57"/>
  <c r="I18" i="57"/>
  <c r="M17" i="57"/>
  <c r="L17" i="57"/>
  <c r="I17" i="57"/>
  <c r="O17" i="57"/>
  <c r="M16" i="57"/>
  <c r="L16" i="57"/>
  <c r="I16" i="57"/>
  <c r="M15" i="57"/>
  <c r="L15" i="57"/>
  <c r="I15" i="57"/>
  <c r="O15" i="57"/>
  <c r="M14" i="57"/>
  <c r="L14" i="57"/>
  <c r="I14" i="57"/>
  <c r="M13" i="57"/>
  <c r="L13" i="57"/>
  <c r="I13" i="57"/>
  <c r="O13" i="57"/>
  <c r="K12" i="57"/>
  <c r="H12" i="57"/>
  <c r="H8" i="57"/>
  <c r="G12" i="57"/>
  <c r="F12" i="57"/>
  <c r="E12" i="57"/>
  <c r="E8" i="57"/>
  <c r="M11" i="57"/>
  <c r="L11" i="57"/>
  <c r="I11" i="57"/>
  <c r="M10" i="57"/>
  <c r="L10" i="57"/>
  <c r="I10" i="57"/>
  <c r="K9" i="57"/>
  <c r="H9" i="57"/>
  <c r="G9" i="57"/>
  <c r="F9" i="57"/>
  <c r="E9" i="57"/>
  <c r="B2" i="55"/>
  <c r="M75" i="55"/>
  <c r="L75" i="55"/>
  <c r="I75" i="55"/>
  <c r="K74" i="55"/>
  <c r="H74" i="55"/>
  <c r="G74" i="55"/>
  <c r="F74" i="55"/>
  <c r="E74" i="55"/>
  <c r="I77" i="55"/>
  <c r="I76" i="55"/>
  <c r="I73" i="55"/>
  <c r="J73" i="55"/>
  <c r="I71" i="55"/>
  <c r="I70" i="55"/>
  <c r="O70" i="55"/>
  <c r="I68" i="55"/>
  <c r="O68" i="55"/>
  <c r="I66" i="55"/>
  <c r="O66" i="55"/>
  <c r="I64" i="55"/>
  <c r="O64" i="55"/>
  <c r="I61" i="55"/>
  <c r="J61" i="55"/>
  <c r="I59" i="55"/>
  <c r="I58" i="55"/>
  <c r="O58" i="55"/>
  <c r="I57" i="55"/>
  <c r="I56" i="55"/>
  <c r="O56" i="55"/>
  <c r="I55" i="55"/>
  <c r="I54" i="55"/>
  <c r="O54" i="55"/>
  <c r="I53" i="55"/>
  <c r="I51" i="55"/>
  <c r="J51" i="55"/>
  <c r="I50" i="55"/>
  <c r="O50" i="55"/>
  <c r="I49" i="55"/>
  <c r="J49" i="55"/>
  <c r="I47" i="55"/>
  <c r="I45" i="55"/>
  <c r="I41" i="55"/>
  <c r="I44" i="55"/>
  <c r="O44" i="55"/>
  <c r="I43" i="55"/>
  <c r="I42" i="55"/>
  <c r="O42" i="55"/>
  <c r="I39" i="55"/>
  <c r="I38" i="55"/>
  <c r="O38" i="55"/>
  <c r="I37" i="55"/>
  <c r="I35" i="55"/>
  <c r="J35" i="55"/>
  <c r="I33" i="55"/>
  <c r="I32" i="55"/>
  <c r="O32" i="55"/>
  <c r="I31" i="55"/>
  <c r="I30" i="55"/>
  <c r="O30" i="55"/>
  <c r="I29" i="55"/>
  <c r="J29" i="55"/>
  <c r="I27" i="55"/>
  <c r="I26" i="55"/>
  <c r="O26" i="55"/>
  <c r="I25" i="55"/>
  <c r="J25" i="55"/>
  <c r="I24" i="55"/>
  <c r="O24" i="55"/>
  <c r="I23" i="55"/>
  <c r="J23" i="55"/>
  <c r="I21" i="55"/>
  <c r="I20" i="55"/>
  <c r="O20" i="55"/>
  <c r="I19" i="55"/>
  <c r="I18" i="55"/>
  <c r="O18" i="55"/>
  <c r="I17" i="55"/>
  <c r="I16" i="55"/>
  <c r="O16" i="55"/>
  <c r="I15" i="55"/>
  <c r="I14" i="55"/>
  <c r="O14" i="55"/>
  <c r="I13" i="55"/>
  <c r="J13" i="55"/>
  <c r="I11" i="55"/>
  <c r="J11" i="55"/>
  <c r="P11" i="55"/>
  <c r="I10" i="55"/>
  <c r="J10" i="55"/>
  <c r="F76" i="55"/>
  <c r="G76" i="55"/>
  <c r="H76" i="55"/>
  <c r="K76" i="55"/>
  <c r="E76" i="55"/>
  <c r="F72" i="55"/>
  <c r="G72" i="55"/>
  <c r="H72" i="55"/>
  <c r="K72" i="55"/>
  <c r="E72" i="55"/>
  <c r="F69" i="55"/>
  <c r="G69" i="55"/>
  <c r="H69" i="55"/>
  <c r="K69" i="55"/>
  <c r="F67" i="55"/>
  <c r="G67" i="55"/>
  <c r="H67" i="55"/>
  <c r="K67" i="55"/>
  <c r="E67" i="55"/>
  <c r="F65" i="55"/>
  <c r="G65" i="55"/>
  <c r="H65" i="55"/>
  <c r="K65" i="55"/>
  <c r="E65" i="55"/>
  <c r="L65" i="55"/>
  <c r="F63" i="55"/>
  <c r="G63" i="55"/>
  <c r="M63" i="55"/>
  <c r="H63" i="55"/>
  <c r="K63" i="55"/>
  <c r="E63" i="55"/>
  <c r="L63" i="55"/>
  <c r="F60" i="55"/>
  <c r="G60" i="55"/>
  <c r="H60" i="55"/>
  <c r="E60" i="55"/>
  <c r="L60" i="55"/>
  <c r="F52" i="55"/>
  <c r="G52" i="55"/>
  <c r="H52" i="55"/>
  <c r="K52" i="55"/>
  <c r="F48" i="55"/>
  <c r="G48" i="55"/>
  <c r="L48" i="55"/>
  <c r="H48" i="55"/>
  <c r="K48" i="55"/>
  <c r="F46" i="55"/>
  <c r="G46" i="55"/>
  <c r="H46" i="55"/>
  <c r="K46" i="55"/>
  <c r="E46" i="55"/>
  <c r="L46" i="55"/>
  <c r="F41" i="55"/>
  <c r="M41" i="55"/>
  <c r="G41" i="55"/>
  <c r="H41" i="55"/>
  <c r="K41" i="55"/>
  <c r="F36" i="55"/>
  <c r="G36" i="55"/>
  <c r="H36" i="55"/>
  <c r="K36" i="55"/>
  <c r="F34" i="55"/>
  <c r="G34" i="55"/>
  <c r="H34" i="55"/>
  <c r="K34" i="55"/>
  <c r="E34" i="55"/>
  <c r="L34" i="55"/>
  <c r="F28" i="55"/>
  <c r="G28" i="55"/>
  <c r="H28" i="55"/>
  <c r="K28" i="55"/>
  <c r="F22" i="55"/>
  <c r="G22" i="55"/>
  <c r="H22" i="55"/>
  <c r="K22" i="55"/>
  <c r="F12" i="55"/>
  <c r="G12" i="55"/>
  <c r="H12" i="55"/>
  <c r="K12" i="55"/>
  <c r="F9" i="55"/>
  <c r="G9" i="55"/>
  <c r="H9" i="55"/>
  <c r="K9" i="55"/>
  <c r="M77" i="55"/>
  <c r="L77" i="55"/>
  <c r="M73" i="55"/>
  <c r="L73" i="55"/>
  <c r="M68" i="55"/>
  <c r="L68" i="55"/>
  <c r="E69" i="55"/>
  <c r="L69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E36" i="55"/>
  <c r="L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E40" i="55"/>
  <c r="L40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L28" i="55"/>
  <c r="M27" i="55"/>
  <c r="L27" i="55"/>
  <c r="M25" i="55"/>
  <c r="L25" i="55"/>
  <c r="M24" i="55"/>
  <c r="L24" i="55"/>
  <c r="M23" i="55"/>
  <c r="L23" i="55"/>
  <c r="E22" i="55"/>
  <c r="L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L12" i="55"/>
  <c r="M11" i="55"/>
  <c r="L11" i="55"/>
  <c r="M10" i="55"/>
  <c r="L10" i="55"/>
  <c r="E9" i="55"/>
  <c r="L9" i="55"/>
  <c r="J14" i="55"/>
  <c r="I65" i="55"/>
  <c r="I46" i="55"/>
  <c r="I60" i="55"/>
  <c r="I67" i="55"/>
  <c r="M74" i="55"/>
  <c r="L76" i="55"/>
  <c r="I74" i="55"/>
  <c r="L41" i="55"/>
  <c r="O41" i="58"/>
  <c r="P3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L9" i="58"/>
  <c r="O10" i="58"/>
  <c r="I12" i="58"/>
  <c r="O12" i="58"/>
  <c r="J13" i="58"/>
  <c r="J15" i="58"/>
  <c r="P15" i="58"/>
  <c r="J17" i="58"/>
  <c r="P17" i="58"/>
  <c r="J19" i="58"/>
  <c r="P19" i="58"/>
  <c r="O24" i="58"/>
  <c r="J30" i="58"/>
  <c r="P30" i="58"/>
  <c r="J32" i="58"/>
  <c r="I36" i="58"/>
  <c r="O36" i="58"/>
  <c r="J37" i="58"/>
  <c r="P37" i="58"/>
  <c r="J39" i="58"/>
  <c r="P39" i="58"/>
  <c r="I41" i="58"/>
  <c r="J42" i="58"/>
  <c r="J41" i="58"/>
  <c r="J44" i="58"/>
  <c r="P44" i="58"/>
  <c r="J45" i="58"/>
  <c r="P45" i="58"/>
  <c r="L46" i="58"/>
  <c r="O47" i="58"/>
  <c r="J50" i="58"/>
  <c r="P50" i="58"/>
  <c r="O54" i="58"/>
  <c r="O56" i="58"/>
  <c r="O59" i="58"/>
  <c r="I67" i="58"/>
  <c r="J68" i="58"/>
  <c r="J67" i="58"/>
  <c r="O70" i="58"/>
  <c r="I72" i="58"/>
  <c r="P72" i="58"/>
  <c r="J73" i="58"/>
  <c r="J72" i="58"/>
  <c r="L74" i="58"/>
  <c r="O75" i="58"/>
  <c r="I9" i="58"/>
  <c r="J10" i="58"/>
  <c r="J9" i="58"/>
  <c r="O14" i="58"/>
  <c r="O16" i="58"/>
  <c r="O18" i="58"/>
  <c r="O21" i="58"/>
  <c r="J24" i="58"/>
  <c r="J22" i="58"/>
  <c r="P22" i="58"/>
  <c r="O29" i="58"/>
  <c r="O31" i="58"/>
  <c r="O33" i="58"/>
  <c r="O38" i="58"/>
  <c r="O43" i="58"/>
  <c r="O44" i="58"/>
  <c r="L48" i="58"/>
  <c r="O49" i="58"/>
  <c r="O51" i="58"/>
  <c r="J54" i="58"/>
  <c r="P54" i="58"/>
  <c r="J56" i="58"/>
  <c r="P56" i="58"/>
  <c r="J58" i="58"/>
  <c r="P58" i="58"/>
  <c r="J59" i="58"/>
  <c r="P59" i="58"/>
  <c r="O61" i="58"/>
  <c r="L63" i="58"/>
  <c r="O64" i="58"/>
  <c r="J70" i="58"/>
  <c r="J69" i="58"/>
  <c r="J62" i="58"/>
  <c r="I74" i="58"/>
  <c r="P74" i="58"/>
  <c r="J75" i="58"/>
  <c r="J74" i="58"/>
  <c r="L76" i="58"/>
  <c r="O77" i="58"/>
  <c r="J14" i="58"/>
  <c r="P14" i="58"/>
  <c r="J16" i="58"/>
  <c r="P16" i="58"/>
  <c r="J18" i="58"/>
  <c r="P18" i="58"/>
  <c r="J21" i="58"/>
  <c r="P21" i="58"/>
  <c r="I28" i="58"/>
  <c r="O28" i="58"/>
  <c r="J29" i="58"/>
  <c r="J31" i="58"/>
  <c r="P31" i="58"/>
  <c r="J33" i="58"/>
  <c r="P33" i="58"/>
  <c r="J38" i="58"/>
  <c r="P38" i="58"/>
  <c r="J43" i="58"/>
  <c r="P43" i="58"/>
  <c r="J49" i="58"/>
  <c r="J48" i="58"/>
  <c r="P48" i="58"/>
  <c r="J51" i="58"/>
  <c r="P51" i="58"/>
  <c r="J61" i="58"/>
  <c r="J60" i="58"/>
  <c r="J64" i="58"/>
  <c r="J63" i="58"/>
  <c r="I76" i="58"/>
  <c r="P76" i="58"/>
  <c r="J77" i="58"/>
  <c r="J76" i="58"/>
  <c r="J17" i="57"/>
  <c r="P17" i="57"/>
  <c r="P18" i="57"/>
  <c r="L22" i="57"/>
  <c r="M46" i="57"/>
  <c r="L46" i="57"/>
  <c r="J50" i="57"/>
  <c r="P50" i="57"/>
  <c r="J19" i="57"/>
  <c r="P19" i="57"/>
  <c r="J15" i="57"/>
  <c r="P15" i="57"/>
  <c r="J32" i="57"/>
  <c r="P32" i="57"/>
  <c r="P33" i="57"/>
  <c r="J39" i="57"/>
  <c r="P39" i="57"/>
  <c r="O44" i="57"/>
  <c r="J44" i="57"/>
  <c r="P44" i="57"/>
  <c r="L52" i="57"/>
  <c r="L9" i="57"/>
  <c r="G8" i="57"/>
  <c r="J13" i="57"/>
  <c r="P13" i="57"/>
  <c r="I12" i="57"/>
  <c r="O12" i="57"/>
  <c r="O19" i="57"/>
  <c r="J30" i="57"/>
  <c r="P30" i="57"/>
  <c r="J37" i="57"/>
  <c r="P37" i="57"/>
  <c r="I36" i="57"/>
  <c r="J42" i="57"/>
  <c r="P42" i="57"/>
  <c r="I41" i="57"/>
  <c r="J45" i="57"/>
  <c r="P45" i="57"/>
  <c r="O60" i="57"/>
  <c r="O68" i="57"/>
  <c r="O10" i="57"/>
  <c r="O24" i="57"/>
  <c r="O27" i="57"/>
  <c r="I67" i="57"/>
  <c r="O67" i="57"/>
  <c r="J68" i="57"/>
  <c r="J67" i="57"/>
  <c r="P67" i="57"/>
  <c r="L69" i="57"/>
  <c r="O70" i="57"/>
  <c r="I72" i="57"/>
  <c r="J73" i="57"/>
  <c r="J72" i="57"/>
  <c r="P72" i="57"/>
  <c r="L74" i="57"/>
  <c r="O75" i="57"/>
  <c r="J10" i="57"/>
  <c r="O14" i="57"/>
  <c r="O16" i="57"/>
  <c r="O18" i="57"/>
  <c r="O21" i="57"/>
  <c r="J26" i="57"/>
  <c r="P26" i="57"/>
  <c r="J27" i="57"/>
  <c r="P27" i="57"/>
  <c r="O29" i="57"/>
  <c r="O31" i="57"/>
  <c r="O33" i="57"/>
  <c r="O38" i="57"/>
  <c r="O43" i="57"/>
  <c r="P47" i="57"/>
  <c r="O49" i="57"/>
  <c r="O51" i="57"/>
  <c r="O61" i="57"/>
  <c r="O64" i="57"/>
  <c r="J70" i="57"/>
  <c r="P70" i="57"/>
  <c r="I74" i="57"/>
  <c r="J75" i="57"/>
  <c r="J74" i="57"/>
  <c r="P74" i="57"/>
  <c r="L76" i="57"/>
  <c r="O77" i="57"/>
  <c r="J14" i="57"/>
  <c r="P14" i="57"/>
  <c r="J16" i="57"/>
  <c r="P16" i="57"/>
  <c r="J18" i="57"/>
  <c r="I28" i="57"/>
  <c r="J29" i="57"/>
  <c r="J31" i="57"/>
  <c r="P31" i="57"/>
  <c r="J33" i="57"/>
  <c r="J38" i="57"/>
  <c r="P38" i="57"/>
  <c r="J43" i="57"/>
  <c r="P43" i="57"/>
  <c r="I48" i="57"/>
  <c r="J49" i="57"/>
  <c r="J51" i="57"/>
  <c r="P51" i="57"/>
  <c r="I60" i="57"/>
  <c r="J61" i="57"/>
  <c r="J60" i="57"/>
  <c r="I63" i="57"/>
  <c r="O63" i="57"/>
  <c r="J64" i="57"/>
  <c r="J63" i="57"/>
  <c r="I76" i="57"/>
  <c r="P76" i="57"/>
  <c r="J77" i="57"/>
  <c r="J76" i="57"/>
  <c r="L74" i="55"/>
  <c r="I52" i="55"/>
  <c r="I40" i="55"/>
  <c r="I63" i="55"/>
  <c r="J54" i="55"/>
  <c r="J64" i="55"/>
  <c r="P64" i="55"/>
  <c r="M34" i="55"/>
  <c r="I72" i="55"/>
  <c r="H40" i="55"/>
  <c r="L67" i="55"/>
  <c r="J16" i="55"/>
  <c r="I28" i="55"/>
  <c r="O28" i="55"/>
  <c r="J38" i="55"/>
  <c r="I9" i="55"/>
  <c r="H8" i="55"/>
  <c r="M60" i="55"/>
  <c r="H62" i="55"/>
  <c r="L72" i="55"/>
  <c r="J32" i="55"/>
  <c r="M46" i="55"/>
  <c r="I12" i="55"/>
  <c r="O12" i="55"/>
  <c r="O46" i="55"/>
  <c r="O67" i="55"/>
  <c r="P25" i="55"/>
  <c r="O74" i="55"/>
  <c r="O41" i="55"/>
  <c r="O65" i="55"/>
  <c r="M76" i="55"/>
  <c r="F62" i="55"/>
  <c r="M72" i="55"/>
  <c r="O60" i="55"/>
  <c r="J20" i="55"/>
  <c r="P20" i="55"/>
  <c r="J30" i="55"/>
  <c r="P30" i="55"/>
  <c r="J44" i="55"/>
  <c r="P44" i="55"/>
  <c r="P51" i="55"/>
  <c r="J58" i="55"/>
  <c r="P58" i="55"/>
  <c r="G40" i="55"/>
  <c r="I48" i="55"/>
  <c r="J18" i="55"/>
  <c r="J27" i="55"/>
  <c r="P27" i="55"/>
  <c r="J42" i="55"/>
  <c r="P49" i="55"/>
  <c r="J56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1" i="55"/>
  <c r="O19" i="55"/>
  <c r="O17" i="55"/>
  <c r="O15" i="55"/>
  <c r="O13" i="55"/>
  <c r="O11" i="55"/>
  <c r="J31" i="55"/>
  <c r="J33" i="55"/>
  <c r="P33" i="55"/>
  <c r="J47" i="55"/>
  <c r="J46" i="55"/>
  <c r="P46" i="55"/>
  <c r="J50" i="55"/>
  <c r="P50" i="55"/>
  <c r="J53" i="55"/>
  <c r="P53" i="55"/>
  <c r="J55" i="55"/>
  <c r="P55" i="55"/>
  <c r="J57" i="55"/>
  <c r="P57" i="55"/>
  <c r="J59" i="55"/>
  <c r="P59" i="55"/>
  <c r="J68" i="55"/>
  <c r="P68" i="55"/>
  <c r="J71" i="55"/>
  <c r="P71" i="55"/>
  <c r="J75" i="55"/>
  <c r="J74" i="55"/>
  <c r="P74" i="55"/>
  <c r="P54" i="55"/>
  <c r="P42" i="55"/>
  <c r="P38" i="55"/>
  <c r="P32" i="55"/>
  <c r="P18" i="55"/>
  <c r="P16" i="55"/>
  <c r="P14" i="55"/>
  <c r="M67" i="55"/>
  <c r="J15" i="55"/>
  <c r="J17" i="55"/>
  <c r="P17" i="55"/>
  <c r="J19" i="55"/>
  <c r="J21" i="55"/>
  <c r="P21" i="55"/>
  <c r="J24" i="55"/>
  <c r="P24" i="55"/>
  <c r="J26" i="55"/>
  <c r="P26" i="55"/>
  <c r="J37" i="55"/>
  <c r="J39" i="55"/>
  <c r="P39" i="55"/>
  <c r="J43" i="55"/>
  <c r="J45" i="55"/>
  <c r="P45" i="55"/>
  <c r="J66" i="55"/>
  <c r="J65" i="55"/>
  <c r="P65" i="55"/>
  <c r="J28" i="58"/>
  <c r="P68" i="58"/>
  <c r="P42" i="58"/>
  <c r="P75" i="58"/>
  <c r="P29" i="58"/>
  <c r="P63" i="58"/>
  <c r="P64" i="58"/>
  <c r="O74" i="58"/>
  <c r="P24" i="58"/>
  <c r="P28" i="58"/>
  <c r="P41" i="58"/>
  <c r="P10" i="58"/>
  <c r="P77" i="58"/>
  <c r="P73" i="58"/>
  <c r="I8" i="58"/>
  <c r="P9" i="58"/>
  <c r="P67" i="58"/>
  <c r="O72" i="58"/>
  <c r="O9" i="58"/>
  <c r="O76" i="58"/>
  <c r="O67" i="58"/>
  <c r="P49" i="58"/>
  <c r="P13" i="58"/>
  <c r="P41" i="57"/>
  <c r="O36" i="57"/>
  <c r="P77" i="57"/>
  <c r="P60" i="57"/>
  <c r="J28" i="57"/>
  <c r="P28" i="57"/>
  <c r="O41" i="57"/>
  <c r="P29" i="57"/>
  <c r="P48" i="57"/>
  <c r="P61" i="57"/>
  <c r="J41" i="57"/>
  <c r="O28" i="57"/>
  <c r="J48" i="57"/>
  <c r="P49" i="57"/>
  <c r="O74" i="57"/>
  <c r="O48" i="57"/>
  <c r="H7" i="55"/>
  <c r="O48" i="55"/>
  <c r="J41" i="55"/>
  <c r="P41" i="55"/>
  <c r="P31" i="55"/>
  <c r="P15" i="55"/>
  <c r="P47" i="55"/>
  <c r="P43" i="55"/>
  <c r="K8" i="57"/>
  <c r="K8" i="55"/>
  <c r="O76" i="57"/>
  <c r="M74" i="57"/>
  <c r="G62" i="57"/>
  <c r="L62" i="57"/>
  <c r="O72" i="57"/>
  <c r="M72" i="57"/>
  <c r="P73" i="57"/>
  <c r="O71" i="57"/>
  <c r="I69" i="57"/>
  <c r="H62" i="57"/>
  <c r="H7" i="57"/>
  <c r="M69" i="57"/>
  <c r="O69" i="57"/>
  <c r="M67" i="57"/>
  <c r="P68" i="57"/>
  <c r="M65" i="57"/>
  <c r="J66" i="57"/>
  <c r="P66" i="57"/>
  <c r="I65" i="57"/>
  <c r="P64" i="57"/>
  <c r="M63" i="57"/>
  <c r="G7" i="57"/>
  <c r="P63" i="57"/>
  <c r="F62" i="57"/>
  <c r="O59" i="57"/>
  <c r="P59" i="57"/>
  <c r="O56" i="57"/>
  <c r="P56" i="57"/>
  <c r="J55" i="57"/>
  <c r="P55" i="57"/>
  <c r="O55" i="57"/>
  <c r="M40" i="57"/>
  <c r="J53" i="57"/>
  <c r="J52" i="57"/>
  <c r="P52" i="57"/>
  <c r="I52" i="57"/>
  <c r="M52" i="57"/>
  <c r="O53" i="57"/>
  <c r="J36" i="57"/>
  <c r="P36" i="57"/>
  <c r="P35" i="57"/>
  <c r="I34" i="57"/>
  <c r="P34" i="57"/>
  <c r="M34" i="57"/>
  <c r="O35" i="57"/>
  <c r="J25" i="57"/>
  <c r="P25" i="57"/>
  <c r="I22" i="57"/>
  <c r="M22" i="57"/>
  <c r="O22" i="57"/>
  <c r="O23" i="57"/>
  <c r="J23" i="57"/>
  <c r="J22" i="57"/>
  <c r="P22" i="57"/>
  <c r="F8" i="57"/>
  <c r="J21" i="57"/>
  <c r="P21" i="57"/>
  <c r="M12" i="57"/>
  <c r="I9" i="57"/>
  <c r="O11" i="57"/>
  <c r="J11" i="57"/>
  <c r="P11" i="57"/>
  <c r="J9" i="57"/>
  <c r="P9" i="57"/>
  <c r="I8" i="57"/>
  <c r="O9" i="57"/>
  <c r="M9" i="57"/>
  <c r="P10" i="57"/>
  <c r="O76" i="55"/>
  <c r="J77" i="55"/>
  <c r="P77" i="55"/>
  <c r="J72" i="55"/>
  <c r="P73" i="55"/>
  <c r="P72" i="55"/>
  <c r="O72" i="55"/>
  <c r="G62" i="55"/>
  <c r="J70" i="55"/>
  <c r="P70" i="55"/>
  <c r="M69" i="55"/>
  <c r="I69" i="55"/>
  <c r="O69" i="55"/>
  <c r="M65" i="55"/>
  <c r="O63" i="55"/>
  <c r="J60" i="55"/>
  <c r="P60" i="55"/>
  <c r="P61" i="55"/>
  <c r="J52" i="55"/>
  <c r="P52" i="55"/>
  <c r="P56" i="55"/>
  <c r="M52" i="55"/>
  <c r="O52" i="55"/>
  <c r="F40" i="55"/>
  <c r="O40" i="55"/>
  <c r="M40" i="55"/>
  <c r="M48" i="55"/>
  <c r="J36" i="55"/>
  <c r="I36" i="55"/>
  <c r="M36" i="55"/>
  <c r="P37" i="55"/>
  <c r="O36" i="55"/>
  <c r="P36" i="55"/>
  <c r="P35" i="55"/>
  <c r="J34" i="55"/>
  <c r="I34" i="55"/>
  <c r="M28" i="55"/>
  <c r="P29" i="55"/>
  <c r="J28" i="55"/>
  <c r="P28" i="55"/>
  <c r="M22" i="55"/>
  <c r="I22" i="55"/>
  <c r="I8" i="55"/>
  <c r="P23" i="55"/>
  <c r="O23" i="55"/>
  <c r="G8" i="55"/>
  <c r="M12" i="55"/>
  <c r="P13" i="55"/>
  <c r="F8" i="55"/>
  <c r="O9" i="55"/>
  <c r="P10" i="55"/>
  <c r="J9" i="55"/>
  <c r="P9" i="55"/>
  <c r="M9" i="55"/>
  <c r="O10" i="55"/>
  <c r="I62" i="57"/>
  <c r="F7" i="57"/>
  <c r="M7" i="57"/>
  <c r="O65" i="57"/>
  <c r="M62" i="57"/>
  <c r="O62" i="57"/>
  <c r="O52" i="57"/>
  <c r="I40" i="57"/>
  <c r="I7" i="57"/>
  <c r="P53" i="57"/>
  <c r="O34" i="57"/>
  <c r="O8" i="57"/>
  <c r="P23" i="57"/>
  <c r="M8" i="57"/>
  <c r="M62" i="55"/>
  <c r="G7" i="55"/>
  <c r="I62" i="55"/>
  <c r="O62" i="55"/>
  <c r="F7" i="55"/>
  <c r="O34" i="55"/>
  <c r="P34" i="55"/>
  <c r="M8" i="55"/>
  <c r="O22" i="55"/>
  <c r="O8" i="55"/>
  <c r="O40" i="57"/>
  <c r="O7" i="57"/>
  <c r="M7" i="55"/>
  <c r="I7" i="55"/>
  <c r="O7" i="55"/>
  <c r="K8" i="61"/>
  <c r="J8" i="61"/>
  <c r="P8" i="61"/>
  <c r="P30" i="61"/>
  <c r="O30" i="61"/>
  <c r="L25" i="61"/>
  <c r="J27" i="61"/>
  <c r="P27" i="61"/>
  <c r="M22" i="61"/>
  <c r="L22" i="61"/>
  <c r="I22" i="61"/>
  <c r="J24" i="61"/>
  <c r="J22" i="61"/>
  <c r="J21" i="61"/>
  <c r="P21" i="61"/>
  <c r="M19" i="61"/>
  <c r="M16" i="61"/>
  <c r="J18" i="61"/>
  <c r="P18" i="61"/>
  <c r="H9" i="61"/>
  <c r="H7" i="61"/>
  <c r="M13" i="61"/>
  <c r="L12" i="61"/>
  <c r="I12" i="61"/>
  <c r="M12" i="61"/>
  <c r="F9" i="61"/>
  <c r="J15" i="61"/>
  <c r="F10" i="61"/>
  <c r="L28" i="61"/>
  <c r="M28" i="61"/>
  <c r="L19" i="61"/>
  <c r="G10" i="61"/>
  <c r="L16" i="61"/>
  <c r="I28" i="61"/>
  <c r="J29" i="61"/>
  <c r="J28" i="61"/>
  <c r="P28" i="61"/>
  <c r="M25" i="61"/>
  <c r="J26" i="61"/>
  <c r="I25" i="61"/>
  <c r="O22" i="61"/>
  <c r="M11" i="61"/>
  <c r="F8" i="61"/>
  <c r="I8" i="61"/>
  <c r="P23" i="61"/>
  <c r="I19" i="61"/>
  <c r="J20" i="61"/>
  <c r="J19" i="61"/>
  <c r="P19" i="61"/>
  <c r="I16" i="61"/>
  <c r="J17" i="61"/>
  <c r="J16" i="61"/>
  <c r="P16" i="61"/>
  <c r="I11" i="61"/>
  <c r="O11" i="61"/>
  <c r="I13" i="61"/>
  <c r="J14" i="61"/>
  <c r="P14" i="61"/>
  <c r="O14" i="61"/>
  <c r="L11" i="61"/>
  <c r="E10" i="61"/>
  <c r="L10" i="61"/>
  <c r="O33" i="61"/>
  <c r="M33" i="61"/>
  <c r="E9" i="61"/>
  <c r="J35" i="61"/>
  <c r="J32" i="61"/>
  <c r="P32" i="61"/>
  <c r="I34" i="61"/>
  <c r="I32" i="61"/>
  <c r="G9" i="61"/>
  <c r="O36" i="61"/>
  <c r="J36" i="61"/>
  <c r="J33" i="61"/>
  <c r="P33" i="61"/>
  <c r="G31" i="61"/>
  <c r="J60" i="59"/>
  <c r="J40" i="59"/>
  <c r="O74" i="59"/>
  <c r="I73" i="59"/>
  <c r="J74" i="59"/>
  <c r="J73" i="59"/>
  <c r="P40" i="59"/>
  <c r="P60" i="59"/>
  <c r="J7" i="59"/>
  <c r="G7" i="59"/>
  <c r="M8" i="59"/>
  <c r="F7" i="59"/>
  <c r="I9" i="59"/>
  <c r="O11" i="59"/>
  <c r="P11" i="59"/>
  <c r="L8" i="59"/>
  <c r="E7" i="59"/>
  <c r="L9" i="59"/>
  <c r="P61" i="58"/>
  <c r="J36" i="58"/>
  <c r="P36" i="58"/>
  <c r="L36" i="58"/>
  <c r="M36" i="58"/>
  <c r="F8" i="58"/>
  <c r="M8" i="58"/>
  <c r="O60" i="58"/>
  <c r="M60" i="58"/>
  <c r="L60" i="58"/>
  <c r="E40" i="58"/>
  <c r="J52" i="58"/>
  <c r="L52" i="58"/>
  <c r="I52" i="58"/>
  <c r="O52" i="58"/>
  <c r="O57" i="58"/>
  <c r="P57" i="58"/>
  <c r="P69" i="58"/>
  <c r="I62" i="58"/>
  <c r="P70" i="58"/>
  <c r="O69" i="58"/>
  <c r="M69" i="58"/>
  <c r="G62" i="58"/>
  <c r="P60" i="58"/>
  <c r="J40" i="58"/>
  <c r="G40" i="58"/>
  <c r="F40" i="58"/>
  <c r="M52" i="58"/>
  <c r="J20" i="58"/>
  <c r="P22" i="61"/>
  <c r="J12" i="61"/>
  <c r="P24" i="61"/>
  <c r="M10" i="61"/>
  <c r="I10" i="61"/>
  <c r="O10" i="61"/>
  <c r="P15" i="61"/>
  <c r="P12" i="61"/>
  <c r="O12" i="61"/>
  <c r="O8" i="61"/>
  <c r="P17" i="61"/>
  <c r="M8" i="61"/>
  <c r="O28" i="61"/>
  <c r="P26" i="61"/>
  <c r="J25" i="61"/>
  <c r="P25" i="61"/>
  <c r="O25" i="61"/>
  <c r="F7" i="61"/>
  <c r="P20" i="61"/>
  <c r="O19" i="61"/>
  <c r="O16" i="61"/>
  <c r="O13" i="61"/>
  <c r="I31" i="61"/>
  <c r="O31" i="61"/>
  <c r="M31" i="61"/>
  <c r="I9" i="61"/>
  <c r="O9" i="61"/>
  <c r="L9" i="61"/>
  <c r="M9" i="61"/>
  <c r="L31" i="61"/>
  <c r="P36" i="61"/>
  <c r="O32" i="61"/>
  <c r="O34" i="61"/>
  <c r="G7" i="61"/>
  <c r="L7" i="59"/>
  <c r="P73" i="59"/>
  <c r="O73" i="59"/>
  <c r="P74" i="59"/>
  <c r="I8" i="59"/>
  <c r="P9" i="59"/>
  <c r="O9" i="59"/>
  <c r="M7" i="59"/>
  <c r="O8" i="58"/>
  <c r="F7" i="58"/>
  <c r="P52" i="58"/>
  <c r="I40" i="58"/>
  <c r="O40" i="58"/>
  <c r="L62" i="58"/>
  <c r="M62" i="58"/>
  <c r="O62" i="58"/>
  <c r="I7" i="58"/>
  <c r="L40" i="58"/>
  <c r="G7" i="58"/>
  <c r="M7" i="58"/>
  <c r="M40" i="58"/>
  <c r="J12" i="58"/>
  <c r="P20" i="58"/>
  <c r="J9" i="61"/>
  <c r="P9" i="61"/>
  <c r="M7" i="61"/>
  <c r="I7" i="61"/>
  <c r="P8" i="59"/>
  <c r="I7" i="59"/>
  <c r="O8" i="59"/>
  <c r="P40" i="58"/>
  <c r="O7" i="58"/>
  <c r="J8" i="58"/>
  <c r="P12" i="58"/>
  <c r="O7" i="61"/>
  <c r="P7" i="59"/>
  <c r="O7" i="59"/>
  <c r="O3" i="59"/>
  <c r="P8" i="58"/>
  <c r="J13" i="61"/>
  <c r="P13" i="61"/>
  <c r="P29" i="61"/>
  <c r="J11" i="61"/>
  <c r="P11" i="61"/>
  <c r="K7" i="61"/>
  <c r="J7" i="61"/>
  <c r="P7" i="61"/>
  <c r="P75" i="57"/>
  <c r="J69" i="57"/>
  <c r="P69" i="57"/>
  <c r="K62" i="57"/>
  <c r="J65" i="57"/>
  <c r="J40" i="57"/>
  <c r="P40" i="57"/>
  <c r="K7" i="57"/>
  <c r="J12" i="57"/>
  <c r="J63" i="55"/>
  <c r="P63" i="55"/>
  <c r="J12" i="55"/>
  <c r="P19" i="55"/>
  <c r="J22" i="55"/>
  <c r="P22" i="55"/>
  <c r="P12" i="55"/>
  <c r="J76" i="55"/>
  <c r="P76" i="55"/>
  <c r="P75" i="55"/>
  <c r="J69" i="55"/>
  <c r="P69" i="55"/>
  <c r="J67" i="55"/>
  <c r="P67" i="55"/>
  <c r="K62" i="55"/>
  <c r="P66" i="55"/>
  <c r="J62" i="55"/>
  <c r="K40" i="55"/>
  <c r="K7" i="55"/>
  <c r="J48" i="55"/>
  <c r="P65" i="57"/>
  <c r="J62" i="57"/>
  <c r="P62" i="57"/>
  <c r="P12" i="57"/>
  <c r="J8" i="57"/>
  <c r="P62" i="55"/>
  <c r="J8" i="55"/>
  <c r="P8" i="55"/>
  <c r="P48" i="55"/>
  <c r="J40" i="55"/>
  <c r="J7" i="55"/>
  <c r="J7" i="57"/>
  <c r="P7" i="57"/>
  <c r="O3" i="57"/>
  <c r="P8" i="57"/>
  <c r="O3" i="61"/>
  <c r="J34" i="61"/>
  <c r="P34" i="61"/>
  <c r="P35" i="61"/>
  <c r="E7" i="61"/>
  <c r="L7" i="61"/>
  <c r="L8" i="61"/>
  <c r="E8" i="58"/>
  <c r="L12" i="57"/>
  <c r="L8" i="57"/>
  <c r="L7" i="57"/>
  <c r="E62" i="55"/>
  <c r="L62" i="55"/>
  <c r="L52" i="55"/>
  <c r="E8" i="55"/>
  <c r="L8" i="55"/>
  <c r="E7" i="58"/>
  <c r="L7" i="58"/>
  <c r="L8" i="58"/>
  <c r="E7" i="55"/>
  <c r="L7" i="55"/>
  <c r="J7" i="58"/>
  <c r="P7" i="58"/>
  <c r="O3" i="58"/>
  <c r="P62" i="58"/>
  <c r="P7" i="55"/>
  <c r="O3" i="55"/>
  <c r="P40" i="55"/>
  <c r="R1" i="59" l="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<sst xmlns="http://schemas.openxmlformats.org/spreadsheetml/2006/main" count="447" uniqueCount="127">
  <si>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</si>
  <si>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</si>
  <si>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</si>
  <si>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</si>
  <si>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</si>
  <si>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불납결손액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</si>
  <si>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</si>
  <si>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</si>
  <si>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</si>
  <si>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</si>
  <si>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</si>
  <si>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</si>
  <si>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</si>
  <si>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</si>
  <si>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</si>
  <si>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</si>
  <si>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</si>
  <si>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</si>
  <si>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</si>
  <si>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</si>
  <si>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</si>
  <si>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</si>
  <si>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</si>
  <si>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</si>
  <si>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</si>
  <si>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</si>
  <si>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</si>
  <si>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</si>
  <si>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</si>
  <si>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</si>
  <si>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</si>
  <si>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</si>
  <si>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</si>
  <si>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</si>
  <si>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</si>
  <si>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</si>
  <si>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</si>
  <si>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</si>
  <si>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</si>
  <si>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</si>
  <si>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</si>
  <si>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</si>
  <si>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</si>
  <si>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</si>
  <si>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</si>
  <si>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</si>
  <si>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</si>
  <si>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</si>
  <si>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</si>
  <si>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</si>
  <si>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</si>
  <si>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</si>
  <si>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</si>
  <si>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</si>
  <si>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</si>
  <si>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</si>
  <si>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</si>
  <si>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</si>
  <si>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</si>
  <si>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</si>
  <si>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</si>
  <si>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</si>
  <si>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</si>
  <si>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</si>
  <si>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</si>
  <si>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</si>
  <si>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</si>
  <si>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</si>
  <si>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</si>
  <si>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</si>
  <si>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</si>
  <si>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</si>
  <si>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</si>
  <si>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</si>
  <si>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</si>
  <si>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</si>
  <si>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</si>
  <si>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</si>
  <si>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</si>
  <si>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</si>
  <si>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</si>
  <si>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</si>
  <si>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</si>
  <si>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</si>
  <si>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</si>
  <si>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</si>
  <si>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</si>
  <si>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</si>
  <si>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</si>
  <si>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</si>
  <si>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</si>
  <si>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</si>
  <si>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</si>
  <si>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</si>
  <si>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</si>
  <si>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</si>
  <si>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</si>
  <si>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</si>
  <si>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</si>
  <si>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</si>
  <si>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</si>
  <si>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</si>
  <si>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</si>
  <si>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</si>
  <si>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</si>
  <si>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</si>
  <si>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</si>
  <si>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</si>
  <si>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</si>
  <si>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</si>
  <si>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</si>
  <si>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</si>
  <si>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</si>
  <si>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</si>
  <si>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</si>
  <si>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</si>
  <si>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</si>
  <si>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서구</t>
    <phoneticPr fontId="2" type="noConversion"/>
  </si>
  <si>
    <t xml:space="preserve">2023년 1 월  </t>
    <phoneticPr fontId="2" type="noConversion"/>
  </si>
  <si>
    <t>주차관리과, 장애인복지과,생태하천과</t>
    <phoneticPr fontId="2" type="noConversion"/>
  </si>
  <si>
    <t>생태하천과</t>
    <phoneticPr fontId="2" type="noConversion"/>
  </si>
  <si>
    <t>주차관리과</t>
    <phoneticPr fontId="2" type="noConversion"/>
  </si>
  <si>
    <t>주차관리과, 자원순환과,생태하천과,도시계획과</t>
    <phoneticPr fontId="2" type="noConversion"/>
  </si>
  <si>
    <t>주차관리과, 장애인복지과,도시계획과</t>
    <phoneticPr fontId="2" type="noConversion"/>
  </si>
  <si>
    <t>도시계획과</t>
    <phoneticPr fontId="2" type="noConversion"/>
  </si>
  <si>
    <t>주택과</t>
    <phoneticPr fontId="2" type="noConversion"/>
  </si>
  <si>
    <t>교통정책과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</si>
</sst>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</xf>
    <xf numFmtId="41" fontId="11" fillId="5" borderId="32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3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9" xfId="1" applyFont="1" applyFill="1" applyBorder="1" applyAlignment="1" applyProtection="1">
      <alignment horizontal="right" vertical="center"/>
    </xf>
    <xf numFmtId="41" fontId="6" fillId="4" borderId="30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1" xfId="1" applyFont="1" applyFill="1" applyBorder="1" applyAlignment="1" applyProtection="1">
      <alignment horizontal="center" vertical="center"/>
    </xf>
    <xf numFmtId="41" fontId="14" fillId="4" borderId="32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32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696" name="Line 1">
          <a:extLst>
            <a:ext uri="{FF2B5EF4-FFF2-40B4-BE49-F238E27FC236}">
              <a16:creationId xmlns:a16="http://schemas.microsoft.com/office/drawing/2014/main" id="{4D6A0CF0-CD48-9C33-454C-5F7892679A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697" name="Line 1">
          <a:extLst>
            <a:ext uri="{FF2B5EF4-FFF2-40B4-BE49-F238E27FC236}">
              <a16:creationId xmlns:a16="http://schemas.microsoft.com/office/drawing/2014/main" id="{FC51086F-D11C-3ABB-459B-DD7AB44369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698" name="Line 1">
          <a:extLst>
            <a:ext uri="{FF2B5EF4-FFF2-40B4-BE49-F238E27FC236}">
              <a16:creationId xmlns:a16="http://schemas.microsoft.com/office/drawing/2014/main" id="{5D6313A4-CD63-DD99-DA7A-A26A7CBE1E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699" name="Line 1">
          <a:extLst>
            <a:ext uri="{FF2B5EF4-FFF2-40B4-BE49-F238E27FC236}">
              <a16:creationId xmlns:a16="http://schemas.microsoft.com/office/drawing/2014/main" id="{BD3A1FD3-0F59-D367-AD17-62115BF1B3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0" name="Line 1">
          <a:extLst>
            <a:ext uri="{FF2B5EF4-FFF2-40B4-BE49-F238E27FC236}">
              <a16:creationId xmlns:a16="http://schemas.microsoft.com/office/drawing/2014/main" id="{FFBAB867-9AD5-6D2D-1239-FEC74E2E6A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1" name="Line 1">
          <a:extLst>
            <a:ext uri="{FF2B5EF4-FFF2-40B4-BE49-F238E27FC236}">
              <a16:creationId xmlns:a16="http://schemas.microsoft.com/office/drawing/2014/main" id="{832A8BB8-6526-854D-E75F-9098ED3AA8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2" name="Line 1">
          <a:extLst>
            <a:ext uri="{FF2B5EF4-FFF2-40B4-BE49-F238E27FC236}">
              <a16:creationId xmlns:a16="http://schemas.microsoft.com/office/drawing/2014/main" id="{6FC709D6-F3A3-449C-2369-9532E3374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3" name="Line 1">
          <a:extLst>
            <a:ext uri="{FF2B5EF4-FFF2-40B4-BE49-F238E27FC236}">
              <a16:creationId xmlns:a16="http://schemas.microsoft.com/office/drawing/2014/main" id="{53864568-6C91-244B-3AC5-BB549D5AD3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4" name="Line 1">
          <a:extLst>
            <a:ext uri="{FF2B5EF4-FFF2-40B4-BE49-F238E27FC236}">
              <a16:creationId xmlns:a16="http://schemas.microsoft.com/office/drawing/2014/main" id="{CBC2140F-4949-35E8-B391-4F258FC839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5" name="Line 1">
          <a:extLst>
            <a:ext uri="{FF2B5EF4-FFF2-40B4-BE49-F238E27FC236}">
              <a16:creationId xmlns:a16="http://schemas.microsoft.com/office/drawing/2014/main" id="{F953241A-BFED-5B31-2A9D-D7C7CD08BA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6" name="Line 1">
          <a:extLst>
            <a:ext uri="{FF2B5EF4-FFF2-40B4-BE49-F238E27FC236}">
              <a16:creationId xmlns:a16="http://schemas.microsoft.com/office/drawing/2014/main" id="{2E632F8D-AD54-5E80-13AB-D4056E76B0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7" name="Line 1">
          <a:extLst>
            <a:ext uri="{FF2B5EF4-FFF2-40B4-BE49-F238E27FC236}">
              <a16:creationId xmlns:a16="http://schemas.microsoft.com/office/drawing/2014/main" id="{126EA43C-A4D0-0317-6884-86F00BCEFF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8" name="Line 1">
          <a:extLst>
            <a:ext uri="{FF2B5EF4-FFF2-40B4-BE49-F238E27FC236}">
              <a16:creationId xmlns:a16="http://schemas.microsoft.com/office/drawing/2014/main" id="{24AE9138-31CC-B9D6-2795-539846F86E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09" name="Line 1">
          <a:extLst>
            <a:ext uri="{FF2B5EF4-FFF2-40B4-BE49-F238E27FC236}">
              <a16:creationId xmlns:a16="http://schemas.microsoft.com/office/drawing/2014/main" id="{8AD4C86E-DA96-31E7-2FBB-A0FC6F3326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0" name="Line 1">
          <a:extLst>
            <a:ext uri="{FF2B5EF4-FFF2-40B4-BE49-F238E27FC236}">
              <a16:creationId xmlns:a16="http://schemas.microsoft.com/office/drawing/2014/main" id="{E2F34593-84B8-FFD2-1FEC-EF9F3D0508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1" name="Line 1">
          <a:extLst>
            <a:ext uri="{FF2B5EF4-FFF2-40B4-BE49-F238E27FC236}">
              <a16:creationId xmlns:a16="http://schemas.microsoft.com/office/drawing/2014/main" id="{5B13CEC7-14C3-67F8-179F-83F99D5FAE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2" name="Line 1">
          <a:extLst>
            <a:ext uri="{FF2B5EF4-FFF2-40B4-BE49-F238E27FC236}">
              <a16:creationId xmlns:a16="http://schemas.microsoft.com/office/drawing/2014/main" id="{6D4EEDFC-F144-C3AA-CEFF-B523DC6064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3" name="Line 1">
          <a:extLst>
            <a:ext uri="{FF2B5EF4-FFF2-40B4-BE49-F238E27FC236}">
              <a16:creationId xmlns:a16="http://schemas.microsoft.com/office/drawing/2014/main" id="{F53D894D-2311-E2C5-E908-9E4D4FD679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4" name="Line 1">
          <a:extLst>
            <a:ext uri="{FF2B5EF4-FFF2-40B4-BE49-F238E27FC236}">
              <a16:creationId xmlns:a16="http://schemas.microsoft.com/office/drawing/2014/main" id="{AC00AA90-F081-6B85-67A2-07F109806D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5" name="Line 1">
          <a:extLst>
            <a:ext uri="{FF2B5EF4-FFF2-40B4-BE49-F238E27FC236}">
              <a16:creationId xmlns:a16="http://schemas.microsoft.com/office/drawing/2014/main" id="{9E0D313C-0331-0285-191E-DC2D454475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6" name="Line 1">
          <a:extLst>
            <a:ext uri="{FF2B5EF4-FFF2-40B4-BE49-F238E27FC236}">
              <a16:creationId xmlns:a16="http://schemas.microsoft.com/office/drawing/2014/main" id="{ED164934-F1B1-6893-F28A-804AC2BE77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7" name="Line 1">
          <a:extLst>
            <a:ext uri="{FF2B5EF4-FFF2-40B4-BE49-F238E27FC236}">
              <a16:creationId xmlns:a16="http://schemas.microsoft.com/office/drawing/2014/main" id="{029611F5-AFC4-1F43-FCEC-256D3B3F74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8" name="Line 1">
          <a:extLst>
            <a:ext uri="{FF2B5EF4-FFF2-40B4-BE49-F238E27FC236}">
              <a16:creationId xmlns:a16="http://schemas.microsoft.com/office/drawing/2014/main" id="{6BAC1B0D-FCDB-6DDA-92F8-847EB18D6D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19" name="Line 1">
          <a:extLst>
            <a:ext uri="{FF2B5EF4-FFF2-40B4-BE49-F238E27FC236}">
              <a16:creationId xmlns:a16="http://schemas.microsoft.com/office/drawing/2014/main" id="{4E6F936A-D940-9D32-8375-A418F15553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0" name="Line 1">
          <a:extLst>
            <a:ext uri="{FF2B5EF4-FFF2-40B4-BE49-F238E27FC236}">
              <a16:creationId xmlns:a16="http://schemas.microsoft.com/office/drawing/2014/main" id="{7F70E857-77BA-763D-34E4-9CE9735238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1" name="Line 1">
          <a:extLst>
            <a:ext uri="{FF2B5EF4-FFF2-40B4-BE49-F238E27FC236}">
              <a16:creationId xmlns:a16="http://schemas.microsoft.com/office/drawing/2014/main" id="{9A609841-ACF7-4CB3-3E49-94247D5B3A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2" name="Line 1">
          <a:extLst>
            <a:ext uri="{FF2B5EF4-FFF2-40B4-BE49-F238E27FC236}">
              <a16:creationId xmlns:a16="http://schemas.microsoft.com/office/drawing/2014/main" id="{157CE482-8274-8B38-251C-4009AD679C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3" name="Line 1">
          <a:extLst>
            <a:ext uri="{FF2B5EF4-FFF2-40B4-BE49-F238E27FC236}">
              <a16:creationId xmlns:a16="http://schemas.microsoft.com/office/drawing/2014/main" id="{1F95BFC8-8BA0-134E-6B65-017CAFE585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4" name="Line 1">
          <a:extLst>
            <a:ext uri="{FF2B5EF4-FFF2-40B4-BE49-F238E27FC236}">
              <a16:creationId xmlns:a16="http://schemas.microsoft.com/office/drawing/2014/main" id="{E4EE84FC-4794-CEAC-12DB-6495A64B4A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5" name="Line 1">
          <a:extLst>
            <a:ext uri="{FF2B5EF4-FFF2-40B4-BE49-F238E27FC236}">
              <a16:creationId xmlns:a16="http://schemas.microsoft.com/office/drawing/2014/main" id="{8AFF9D5F-D7FF-4C76-B6D2-363D7D7627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6" name="Line 1">
          <a:extLst>
            <a:ext uri="{FF2B5EF4-FFF2-40B4-BE49-F238E27FC236}">
              <a16:creationId xmlns:a16="http://schemas.microsoft.com/office/drawing/2014/main" id="{1C8EC66A-5220-1662-EF2B-32A6DA9FB4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7" name="Line 1">
          <a:extLst>
            <a:ext uri="{FF2B5EF4-FFF2-40B4-BE49-F238E27FC236}">
              <a16:creationId xmlns:a16="http://schemas.microsoft.com/office/drawing/2014/main" id="{93C513AE-F1A1-1861-5FB5-5531C71A93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8" name="Line 1">
          <a:extLst>
            <a:ext uri="{FF2B5EF4-FFF2-40B4-BE49-F238E27FC236}">
              <a16:creationId xmlns:a16="http://schemas.microsoft.com/office/drawing/2014/main" id="{660AD776-B3EB-B2B3-8509-F8C972EBE9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29" name="Line 1">
          <a:extLst>
            <a:ext uri="{FF2B5EF4-FFF2-40B4-BE49-F238E27FC236}">
              <a16:creationId xmlns:a16="http://schemas.microsoft.com/office/drawing/2014/main" id="{9A35D88E-75AF-6936-76F3-65AF3F1D23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0" name="Line 1">
          <a:extLst>
            <a:ext uri="{FF2B5EF4-FFF2-40B4-BE49-F238E27FC236}">
              <a16:creationId xmlns:a16="http://schemas.microsoft.com/office/drawing/2014/main" id="{8B70B69D-33D0-A8FB-1DF0-30A64013C9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1" name="Line 1">
          <a:extLst>
            <a:ext uri="{FF2B5EF4-FFF2-40B4-BE49-F238E27FC236}">
              <a16:creationId xmlns:a16="http://schemas.microsoft.com/office/drawing/2014/main" id="{B7319E60-CD50-00DB-E30C-041D4D4A51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2" name="Line 1">
          <a:extLst>
            <a:ext uri="{FF2B5EF4-FFF2-40B4-BE49-F238E27FC236}">
              <a16:creationId xmlns:a16="http://schemas.microsoft.com/office/drawing/2014/main" id="{F44D5601-D1BD-A649-3F80-82BCA85907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3" name="Line 1">
          <a:extLst>
            <a:ext uri="{FF2B5EF4-FFF2-40B4-BE49-F238E27FC236}">
              <a16:creationId xmlns:a16="http://schemas.microsoft.com/office/drawing/2014/main" id="{60661F68-BC24-1DF9-E85E-533E559741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4" name="Line 1">
          <a:extLst>
            <a:ext uri="{FF2B5EF4-FFF2-40B4-BE49-F238E27FC236}">
              <a16:creationId xmlns:a16="http://schemas.microsoft.com/office/drawing/2014/main" id="{DB15B5DD-831F-447A-2473-EDA302EBF2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5" name="Line 1">
          <a:extLst>
            <a:ext uri="{FF2B5EF4-FFF2-40B4-BE49-F238E27FC236}">
              <a16:creationId xmlns:a16="http://schemas.microsoft.com/office/drawing/2014/main" id="{881A0112-8D5D-205D-E661-3D45A1DF21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6" name="Line 1">
          <a:extLst>
            <a:ext uri="{FF2B5EF4-FFF2-40B4-BE49-F238E27FC236}">
              <a16:creationId xmlns:a16="http://schemas.microsoft.com/office/drawing/2014/main" id="{673B6FAB-835A-D4FD-D26F-E82BA33DED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737" name="Line 1">
          <a:extLst>
            <a:ext uri="{FF2B5EF4-FFF2-40B4-BE49-F238E27FC236}">
              <a16:creationId xmlns:a16="http://schemas.microsoft.com/office/drawing/2014/main" id="{3DFF32E4-5F81-FE19-3D88-36543083F3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09" name="Line 1">
          <a:extLst>
            <a:ext uri="{FF2B5EF4-FFF2-40B4-BE49-F238E27FC236}">
              <a16:creationId xmlns:a16="http://schemas.microsoft.com/office/drawing/2014/main" id="{899472C0-FF55-CCDE-38C3-F5D264CB19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0" name="Line 1">
          <a:extLst>
            <a:ext uri="{FF2B5EF4-FFF2-40B4-BE49-F238E27FC236}">
              <a16:creationId xmlns:a16="http://schemas.microsoft.com/office/drawing/2014/main" id="{5F34F39C-B9B5-CD75-30A3-5E40835C7B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1" name="Line 1">
          <a:extLst>
            <a:ext uri="{FF2B5EF4-FFF2-40B4-BE49-F238E27FC236}">
              <a16:creationId xmlns:a16="http://schemas.microsoft.com/office/drawing/2014/main" id="{017F328D-4B00-71D4-8793-438295F3E0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2" name="Line 1">
          <a:extLst>
            <a:ext uri="{FF2B5EF4-FFF2-40B4-BE49-F238E27FC236}">
              <a16:creationId xmlns:a16="http://schemas.microsoft.com/office/drawing/2014/main" id="{344A85DC-CC42-7CB4-262F-B10FC42BFA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3" name="Line 1">
          <a:extLst>
            <a:ext uri="{FF2B5EF4-FFF2-40B4-BE49-F238E27FC236}">
              <a16:creationId xmlns:a16="http://schemas.microsoft.com/office/drawing/2014/main" id="{F26EC05D-28C8-DFAA-4A3C-8525B68014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4" name="Line 1">
          <a:extLst>
            <a:ext uri="{FF2B5EF4-FFF2-40B4-BE49-F238E27FC236}">
              <a16:creationId xmlns:a16="http://schemas.microsoft.com/office/drawing/2014/main" id="{367A6B5B-9B54-4738-39B8-8A6BC4E3C9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5" name="Line 1">
          <a:extLst>
            <a:ext uri="{FF2B5EF4-FFF2-40B4-BE49-F238E27FC236}">
              <a16:creationId xmlns:a16="http://schemas.microsoft.com/office/drawing/2014/main" id="{F7B0A7C1-DD8F-C0B4-8649-9BE50BDCD1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6" name="Line 1">
          <a:extLst>
            <a:ext uri="{FF2B5EF4-FFF2-40B4-BE49-F238E27FC236}">
              <a16:creationId xmlns:a16="http://schemas.microsoft.com/office/drawing/2014/main" id="{D04D8939-B077-A0DD-7043-2653B2D3CD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7" name="Line 1">
          <a:extLst>
            <a:ext uri="{FF2B5EF4-FFF2-40B4-BE49-F238E27FC236}">
              <a16:creationId xmlns:a16="http://schemas.microsoft.com/office/drawing/2014/main" id="{8FE3DC41-1EF3-4CF6-BDF7-BD5DCA91BB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8" name="Line 1">
          <a:extLst>
            <a:ext uri="{FF2B5EF4-FFF2-40B4-BE49-F238E27FC236}">
              <a16:creationId xmlns:a16="http://schemas.microsoft.com/office/drawing/2014/main" id="{0E99C8EB-69C3-857D-C17E-6F16BC9843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19" name="Line 1">
          <a:extLst>
            <a:ext uri="{FF2B5EF4-FFF2-40B4-BE49-F238E27FC236}">
              <a16:creationId xmlns:a16="http://schemas.microsoft.com/office/drawing/2014/main" id="{825F27DB-E0B4-E117-EE04-61C272D7C3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0" name="Line 1">
          <a:extLst>
            <a:ext uri="{FF2B5EF4-FFF2-40B4-BE49-F238E27FC236}">
              <a16:creationId xmlns:a16="http://schemas.microsoft.com/office/drawing/2014/main" id="{177F790D-4688-A00A-0632-6567B35FCA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1" name="Line 1">
          <a:extLst>
            <a:ext uri="{FF2B5EF4-FFF2-40B4-BE49-F238E27FC236}">
              <a16:creationId xmlns:a16="http://schemas.microsoft.com/office/drawing/2014/main" id="{94077B98-5C51-4670-DF20-253BB9B0D3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2" name="Line 1">
          <a:extLst>
            <a:ext uri="{FF2B5EF4-FFF2-40B4-BE49-F238E27FC236}">
              <a16:creationId xmlns:a16="http://schemas.microsoft.com/office/drawing/2014/main" id="{DE910EF6-D635-0140-8D82-33BC043831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3" name="Line 1">
          <a:extLst>
            <a:ext uri="{FF2B5EF4-FFF2-40B4-BE49-F238E27FC236}">
              <a16:creationId xmlns:a16="http://schemas.microsoft.com/office/drawing/2014/main" id="{AAE9E0D8-5545-4E15-AE6D-66B00D1DD0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4" name="Line 1">
          <a:extLst>
            <a:ext uri="{FF2B5EF4-FFF2-40B4-BE49-F238E27FC236}">
              <a16:creationId xmlns:a16="http://schemas.microsoft.com/office/drawing/2014/main" id="{6A85FBE3-2E87-C381-0D28-F5C971ED89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5" name="Line 1">
          <a:extLst>
            <a:ext uri="{FF2B5EF4-FFF2-40B4-BE49-F238E27FC236}">
              <a16:creationId xmlns:a16="http://schemas.microsoft.com/office/drawing/2014/main" id="{93E71496-5D6C-4BC5-05AB-B3A82D01B2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6" name="Line 1">
          <a:extLst>
            <a:ext uri="{FF2B5EF4-FFF2-40B4-BE49-F238E27FC236}">
              <a16:creationId xmlns:a16="http://schemas.microsoft.com/office/drawing/2014/main" id="{BC837D92-CEA0-6E5C-6A6C-D9A3D49C3C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7" name="Line 1">
          <a:extLst>
            <a:ext uri="{FF2B5EF4-FFF2-40B4-BE49-F238E27FC236}">
              <a16:creationId xmlns:a16="http://schemas.microsoft.com/office/drawing/2014/main" id="{E1B567B7-970A-2044-5411-1DB698EA7A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8" name="Line 1">
          <a:extLst>
            <a:ext uri="{FF2B5EF4-FFF2-40B4-BE49-F238E27FC236}">
              <a16:creationId xmlns:a16="http://schemas.microsoft.com/office/drawing/2014/main" id="{13C22651-8A48-118F-5D23-5589E73CCB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29" name="Line 1">
          <a:extLst>
            <a:ext uri="{FF2B5EF4-FFF2-40B4-BE49-F238E27FC236}">
              <a16:creationId xmlns:a16="http://schemas.microsoft.com/office/drawing/2014/main" id="{54469975-0A14-D6DC-0DBE-FC04FB062D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0" name="Line 1">
          <a:extLst>
            <a:ext uri="{FF2B5EF4-FFF2-40B4-BE49-F238E27FC236}">
              <a16:creationId xmlns:a16="http://schemas.microsoft.com/office/drawing/2014/main" id="{C12A10FA-1D14-BD9A-C655-9B842EC70A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1" name="Line 1">
          <a:extLst>
            <a:ext uri="{FF2B5EF4-FFF2-40B4-BE49-F238E27FC236}">
              <a16:creationId xmlns:a16="http://schemas.microsoft.com/office/drawing/2014/main" id="{975D95CA-B2D6-625E-DCF6-1CD0622488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2" name="Line 1">
          <a:extLst>
            <a:ext uri="{FF2B5EF4-FFF2-40B4-BE49-F238E27FC236}">
              <a16:creationId xmlns:a16="http://schemas.microsoft.com/office/drawing/2014/main" id="{99400B55-D17C-F638-0D73-CBCE5F3495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3" name="Line 1">
          <a:extLst>
            <a:ext uri="{FF2B5EF4-FFF2-40B4-BE49-F238E27FC236}">
              <a16:creationId xmlns:a16="http://schemas.microsoft.com/office/drawing/2014/main" id="{B3C15A0C-465E-B843-E2E8-ED60C17444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4" name="Line 1">
          <a:extLst>
            <a:ext uri="{FF2B5EF4-FFF2-40B4-BE49-F238E27FC236}">
              <a16:creationId xmlns:a16="http://schemas.microsoft.com/office/drawing/2014/main" id="{AF52DD2D-3483-9638-B0A6-29E6D4F078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5" name="Line 1">
          <a:extLst>
            <a:ext uri="{FF2B5EF4-FFF2-40B4-BE49-F238E27FC236}">
              <a16:creationId xmlns:a16="http://schemas.microsoft.com/office/drawing/2014/main" id="{12A19E8F-0DEB-05AC-B087-55C04CF72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6" name="Line 1">
          <a:extLst>
            <a:ext uri="{FF2B5EF4-FFF2-40B4-BE49-F238E27FC236}">
              <a16:creationId xmlns:a16="http://schemas.microsoft.com/office/drawing/2014/main" id="{544713D4-33C6-B93A-7DB7-C68C61DD4C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7" name="Line 1">
          <a:extLst>
            <a:ext uri="{FF2B5EF4-FFF2-40B4-BE49-F238E27FC236}">
              <a16:creationId xmlns:a16="http://schemas.microsoft.com/office/drawing/2014/main" id="{71877538-F6B0-E530-E6AE-C6D40117E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8" name="Line 1">
          <a:extLst>
            <a:ext uri="{FF2B5EF4-FFF2-40B4-BE49-F238E27FC236}">
              <a16:creationId xmlns:a16="http://schemas.microsoft.com/office/drawing/2014/main" id="{DB02F6A8-9523-A9BC-DD8E-B45B9AF178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39" name="Line 1">
          <a:extLst>
            <a:ext uri="{FF2B5EF4-FFF2-40B4-BE49-F238E27FC236}">
              <a16:creationId xmlns:a16="http://schemas.microsoft.com/office/drawing/2014/main" id="{84A02508-8906-EBA4-D8BE-62178804B6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0" name="Line 1">
          <a:extLst>
            <a:ext uri="{FF2B5EF4-FFF2-40B4-BE49-F238E27FC236}">
              <a16:creationId xmlns:a16="http://schemas.microsoft.com/office/drawing/2014/main" id="{192AEBCE-DA3D-DE52-ACD0-7970AF91E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1" name="Line 1">
          <a:extLst>
            <a:ext uri="{FF2B5EF4-FFF2-40B4-BE49-F238E27FC236}">
              <a16:creationId xmlns:a16="http://schemas.microsoft.com/office/drawing/2014/main" id="{7B7A8ED4-4453-BED1-DC42-EB8A0E8C7B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2" name="Line 1">
          <a:extLst>
            <a:ext uri="{FF2B5EF4-FFF2-40B4-BE49-F238E27FC236}">
              <a16:creationId xmlns:a16="http://schemas.microsoft.com/office/drawing/2014/main" id="{B7DD092D-5199-9FC5-BC3F-62B5536FCE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3" name="Line 1">
          <a:extLst>
            <a:ext uri="{FF2B5EF4-FFF2-40B4-BE49-F238E27FC236}">
              <a16:creationId xmlns:a16="http://schemas.microsoft.com/office/drawing/2014/main" id="{E6FEA676-EDED-C1D0-1B42-EAD32AAD70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4" name="Line 1">
          <a:extLst>
            <a:ext uri="{FF2B5EF4-FFF2-40B4-BE49-F238E27FC236}">
              <a16:creationId xmlns:a16="http://schemas.microsoft.com/office/drawing/2014/main" id="{6E7A69E4-753D-A4C6-03EF-95633BBD79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5" name="Line 1">
          <a:extLst>
            <a:ext uri="{FF2B5EF4-FFF2-40B4-BE49-F238E27FC236}">
              <a16:creationId xmlns:a16="http://schemas.microsoft.com/office/drawing/2014/main" id="{788146F5-E67F-FE6D-0464-8601A837C6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6" name="Line 1">
          <a:extLst>
            <a:ext uri="{FF2B5EF4-FFF2-40B4-BE49-F238E27FC236}">
              <a16:creationId xmlns:a16="http://schemas.microsoft.com/office/drawing/2014/main" id="{AC9ABC9A-CACC-EA3E-9D76-4F5ACF8C5D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7" name="Line 1">
          <a:extLst>
            <a:ext uri="{FF2B5EF4-FFF2-40B4-BE49-F238E27FC236}">
              <a16:creationId xmlns:a16="http://schemas.microsoft.com/office/drawing/2014/main" id="{D370F5B1-7471-5103-5888-C3E7EA176C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8" name="Line 1">
          <a:extLst>
            <a:ext uri="{FF2B5EF4-FFF2-40B4-BE49-F238E27FC236}">
              <a16:creationId xmlns:a16="http://schemas.microsoft.com/office/drawing/2014/main" id="{2D7876FB-3225-10A3-C6B1-A9659D4A27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49" name="Line 1">
          <a:extLst>
            <a:ext uri="{FF2B5EF4-FFF2-40B4-BE49-F238E27FC236}">
              <a16:creationId xmlns:a16="http://schemas.microsoft.com/office/drawing/2014/main" id="{FF40095A-CFC1-7CF3-DE61-CF80525BBE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850" name="Line 1">
          <a:extLst>
            <a:ext uri="{FF2B5EF4-FFF2-40B4-BE49-F238E27FC236}">
              <a16:creationId xmlns:a16="http://schemas.microsoft.com/office/drawing/2014/main" id="{A7A4C44E-8B77-963D-5FA2-F5A607E396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3" name="Line 1">
          <a:extLst>
            <a:ext uri="{FF2B5EF4-FFF2-40B4-BE49-F238E27FC236}">
              <a16:creationId xmlns:a16="http://schemas.microsoft.com/office/drawing/2014/main" id="{D0F1662A-48DD-C459-565A-C0D5DFB114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4" name="Line 1">
          <a:extLst>
            <a:ext uri="{FF2B5EF4-FFF2-40B4-BE49-F238E27FC236}">
              <a16:creationId xmlns:a16="http://schemas.microsoft.com/office/drawing/2014/main" id="{8528D11D-9FE6-EBF7-048F-D89BD848FE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5" name="Line 1">
          <a:extLst>
            <a:ext uri="{FF2B5EF4-FFF2-40B4-BE49-F238E27FC236}">
              <a16:creationId xmlns:a16="http://schemas.microsoft.com/office/drawing/2014/main" id="{748C5B06-4381-0637-08B7-9CD8AA364B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6" name="Line 1">
          <a:extLst>
            <a:ext uri="{FF2B5EF4-FFF2-40B4-BE49-F238E27FC236}">
              <a16:creationId xmlns:a16="http://schemas.microsoft.com/office/drawing/2014/main" id="{E13BA9AE-FDCC-E3C5-7D35-A72D96C298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7" name="Line 1">
          <a:extLst>
            <a:ext uri="{FF2B5EF4-FFF2-40B4-BE49-F238E27FC236}">
              <a16:creationId xmlns:a16="http://schemas.microsoft.com/office/drawing/2014/main" id="{CC3BD5E7-0EBD-A836-A656-2A286289E0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8" name="Line 1">
          <a:extLst>
            <a:ext uri="{FF2B5EF4-FFF2-40B4-BE49-F238E27FC236}">
              <a16:creationId xmlns:a16="http://schemas.microsoft.com/office/drawing/2014/main" id="{A4DF87DC-A503-0413-AFF4-7143713F7A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39" name="Line 1">
          <a:extLst>
            <a:ext uri="{FF2B5EF4-FFF2-40B4-BE49-F238E27FC236}">
              <a16:creationId xmlns:a16="http://schemas.microsoft.com/office/drawing/2014/main" id="{1D3341E2-C643-47F9-C5F2-4D2E90A0D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0" name="Line 1">
          <a:extLst>
            <a:ext uri="{FF2B5EF4-FFF2-40B4-BE49-F238E27FC236}">
              <a16:creationId xmlns:a16="http://schemas.microsoft.com/office/drawing/2014/main" id="{A87EB191-CD8D-4D3F-61B7-361F26C4B7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1" name="Line 1">
          <a:extLst>
            <a:ext uri="{FF2B5EF4-FFF2-40B4-BE49-F238E27FC236}">
              <a16:creationId xmlns:a16="http://schemas.microsoft.com/office/drawing/2014/main" id="{35421A0E-651E-74A6-2126-0D9B246C21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2" name="Line 1">
          <a:extLst>
            <a:ext uri="{FF2B5EF4-FFF2-40B4-BE49-F238E27FC236}">
              <a16:creationId xmlns:a16="http://schemas.microsoft.com/office/drawing/2014/main" id="{6C06E1C9-0AA6-6F09-653D-60E87D361F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3" name="Line 1">
          <a:extLst>
            <a:ext uri="{FF2B5EF4-FFF2-40B4-BE49-F238E27FC236}">
              <a16:creationId xmlns:a16="http://schemas.microsoft.com/office/drawing/2014/main" id="{783EE61A-4BD7-93A0-6DC4-7DA0A537E8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4" name="Line 1">
          <a:extLst>
            <a:ext uri="{FF2B5EF4-FFF2-40B4-BE49-F238E27FC236}">
              <a16:creationId xmlns:a16="http://schemas.microsoft.com/office/drawing/2014/main" id="{4A89666D-72FE-4024-B8DE-24BB1F9070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5" name="Line 1">
          <a:extLst>
            <a:ext uri="{FF2B5EF4-FFF2-40B4-BE49-F238E27FC236}">
              <a16:creationId xmlns:a16="http://schemas.microsoft.com/office/drawing/2014/main" id="{354D6096-FD59-AD17-ABC3-0AA7E1A38C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6" name="Line 1">
          <a:extLst>
            <a:ext uri="{FF2B5EF4-FFF2-40B4-BE49-F238E27FC236}">
              <a16:creationId xmlns:a16="http://schemas.microsoft.com/office/drawing/2014/main" id="{80F28661-C743-899D-77FA-CE8A264675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7" name="Line 1">
          <a:extLst>
            <a:ext uri="{FF2B5EF4-FFF2-40B4-BE49-F238E27FC236}">
              <a16:creationId xmlns:a16="http://schemas.microsoft.com/office/drawing/2014/main" id="{5247DFED-8210-E4C7-4C2E-DA1D0DB592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8" name="Line 1">
          <a:extLst>
            <a:ext uri="{FF2B5EF4-FFF2-40B4-BE49-F238E27FC236}">
              <a16:creationId xmlns:a16="http://schemas.microsoft.com/office/drawing/2014/main" id="{A71F52D6-4BDD-7B5E-9B85-1E619AEB11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49" name="Line 1">
          <a:extLst>
            <a:ext uri="{FF2B5EF4-FFF2-40B4-BE49-F238E27FC236}">
              <a16:creationId xmlns:a16="http://schemas.microsoft.com/office/drawing/2014/main" id="{5503AB13-B6EC-1197-4E9B-FC25894927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0" name="Line 1">
          <a:extLst>
            <a:ext uri="{FF2B5EF4-FFF2-40B4-BE49-F238E27FC236}">
              <a16:creationId xmlns:a16="http://schemas.microsoft.com/office/drawing/2014/main" id="{AA179DF1-989E-3E3A-6736-B6B8E69837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1" name="Line 1">
          <a:extLst>
            <a:ext uri="{FF2B5EF4-FFF2-40B4-BE49-F238E27FC236}">
              <a16:creationId xmlns:a16="http://schemas.microsoft.com/office/drawing/2014/main" id="{4399B29D-2C17-10D0-42F9-F518CBFAE1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2" name="Line 1">
          <a:extLst>
            <a:ext uri="{FF2B5EF4-FFF2-40B4-BE49-F238E27FC236}">
              <a16:creationId xmlns:a16="http://schemas.microsoft.com/office/drawing/2014/main" id="{C0A1D6B8-B508-439F-531F-C6E447C7F5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3" name="Line 1">
          <a:extLst>
            <a:ext uri="{FF2B5EF4-FFF2-40B4-BE49-F238E27FC236}">
              <a16:creationId xmlns:a16="http://schemas.microsoft.com/office/drawing/2014/main" id="{E17C9F29-8258-C90A-DC32-B9F0323531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4" name="Line 1">
          <a:extLst>
            <a:ext uri="{FF2B5EF4-FFF2-40B4-BE49-F238E27FC236}">
              <a16:creationId xmlns:a16="http://schemas.microsoft.com/office/drawing/2014/main" id="{B845C647-53CA-B70C-0F16-C9D7613017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5" name="Line 1">
          <a:extLst>
            <a:ext uri="{FF2B5EF4-FFF2-40B4-BE49-F238E27FC236}">
              <a16:creationId xmlns:a16="http://schemas.microsoft.com/office/drawing/2014/main" id="{5F6D85F8-408E-2A97-ECDB-3C20E44078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6" name="Line 1">
          <a:extLst>
            <a:ext uri="{FF2B5EF4-FFF2-40B4-BE49-F238E27FC236}">
              <a16:creationId xmlns:a16="http://schemas.microsoft.com/office/drawing/2014/main" id="{23142339-4DFC-5DAC-A18B-B754340986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7" name="Line 1">
          <a:extLst>
            <a:ext uri="{FF2B5EF4-FFF2-40B4-BE49-F238E27FC236}">
              <a16:creationId xmlns:a16="http://schemas.microsoft.com/office/drawing/2014/main" id="{EEE8BCA7-6783-4DD9-0DB2-12891A7BCA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8" name="Line 1">
          <a:extLst>
            <a:ext uri="{FF2B5EF4-FFF2-40B4-BE49-F238E27FC236}">
              <a16:creationId xmlns:a16="http://schemas.microsoft.com/office/drawing/2014/main" id="{2AB1FB46-0FC9-8018-7385-773F20D4AD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59" name="Line 1">
          <a:extLst>
            <a:ext uri="{FF2B5EF4-FFF2-40B4-BE49-F238E27FC236}">
              <a16:creationId xmlns:a16="http://schemas.microsoft.com/office/drawing/2014/main" id="{D524FA58-62A1-0EE9-7004-4683506461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0" name="Line 1">
          <a:extLst>
            <a:ext uri="{FF2B5EF4-FFF2-40B4-BE49-F238E27FC236}">
              <a16:creationId xmlns:a16="http://schemas.microsoft.com/office/drawing/2014/main" id="{EA90399E-2576-1900-64BC-E47563EFF2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1" name="Line 1">
          <a:extLst>
            <a:ext uri="{FF2B5EF4-FFF2-40B4-BE49-F238E27FC236}">
              <a16:creationId xmlns:a16="http://schemas.microsoft.com/office/drawing/2014/main" id="{55A1A0FB-49A5-2071-2ECD-91B802AD1C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2" name="Line 1">
          <a:extLst>
            <a:ext uri="{FF2B5EF4-FFF2-40B4-BE49-F238E27FC236}">
              <a16:creationId xmlns:a16="http://schemas.microsoft.com/office/drawing/2014/main" id="{3A631DC2-F383-F0F1-DEBB-561714BF850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3" name="Line 1">
          <a:extLst>
            <a:ext uri="{FF2B5EF4-FFF2-40B4-BE49-F238E27FC236}">
              <a16:creationId xmlns:a16="http://schemas.microsoft.com/office/drawing/2014/main" id="{B4AD1D28-1713-396A-7F2F-8C9437C3FE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4" name="Line 1">
          <a:extLst>
            <a:ext uri="{FF2B5EF4-FFF2-40B4-BE49-F238E27FC236}">
              <a16:creationId xmlns:a16="http://schemas.microsoft.com/office/drawing/2014/main" id="{84A80C6A-E5F5-1D0B-AC79-B8AEFF070A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5" name="Line 1">
          <a:extLst>
            <a:ext uri="{FF2B5EF4-FFF2-40B4-BE49-F238E27FC236}">
              <a16:creationId xmlns:a16="http://schemas.microsoft.com/office/drawing/2014/main" id="{0793564C-B45C-800F-E3B4-6733AE71BD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6" name="Line 1">
          <a:extLst>
            <a:ext uri="{FF2B5EF4-FFF2-40B4-BE49-F238E27FC236}">
              <a16:creationId xmlns:a16="http://schemas.microsoft.com/office/drawing/2014/main" id="{C4E011A0-DB98-1C8C-584B-CD48441DCE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7" name="Line 1">
          <a:extLst>
            <a:ext uri="{FF2B5EF4-FFF2-40B4-BE49-F238E27FC236}">
              <a16:creationId xmlns:a16="http://schemas.microsoft.com/office/drawing/2014/main" id="{E1592B14-70F6-3DC3-739A-4C4E9A6F50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8" name="Line 1">
          <a:extLst>
            <a:ext uri="{FF2B5EF4-FFF2-40B4-BE49-F238E27FC236}">
              <a16:creationId xmlns:a16="http://schemas.microsoft.com/office/drawing/2014/main" id="{21863C60-BBEA-3777-8E99-11F67C2D9E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69" name="Line 1">
          <a:extLst>
            <a:ext uri="{FF2B5EF4-FFF2-40B4-BE49-F238E27FC236}">
              <a16:creationId xmlns:a16="http://schemas.microsoft.com/office/drawing/2014/main" id="{F337B8B8-A960-1A53-9C94-4DD5559BC3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70" name="Line 1">
          <a:extLst>
            <a:ext uri="{FF2B5EF4-FFF2-40B4-BE49-F238E27FC236}">
              <a16:creationId xmlns:a16="http://schemas.microsoft.com/office/drawing/2014/main" id="{39152B5E-45AF-9557-B464-EAC51BE370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71" name="Line 1">
          <a:extLst>
            <a:ext uri="{FF2B5EF4-FFF2-40B4-BE49-F238E27FC236}">
              <a16:creationId xmlns:a16="http://schemas.microsoft.com/office/drawing/2014/main" id="{843EDE30-E41C-62DE-4C4A-18FD4C9F07B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72" name="Line 1">
          <a:extLst>
            <a:ext uri="{FF2B5EF4-FFF2-40B4-BE49-F238E27FC236}">
              <a16:creationId xmlns:a16="http://schemas.microsoft.com/office/drawing/2014/main" id="{FD07B4DD-CA02-40CF-3B9C-D7C8786F33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73" name="Line 1">
          <a:extLst>
            <a:ext uri="{FF2B5EF4-FFF2-40B4-BE49-F238E27FC236}">
              <a16:creationId xmlns:a16="http://schemas.microsoft.com/office/drawing/2014/main" id="{6805E599-2B65-1C63-88E6-057E0DA970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874" name="Line 1">
          <a:extLst>
            <a:ext uri="{FF2B5EF4-FFF2-40B4-BE49-F238E27FC236}">
              <a16:creationId xmlns:a16="http://schemas.microsoft.com/office/drawing/2014/main" id="{46CFE9C9-17F8-07DE-A7EB-FFC8CFF739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3" name="Line 1">
          <a:extLst>
            <a:ext uri="{FF2B5EF4-FFF2-40B4-BE49-F238E27FC236}">
              <a16:creationId xmlns:a16="http://schemas.microsoft.com/office/drawing/2014/main" id="{B3F46F09-9F17-4BA4-B0B0-C57C5BA747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4" name="Line 1">
          <a:extLst>
            <a:ext uri="{FF2B5EF4-FFF2-40B4-BE49-F238E27FC236}">
              <a16:creationId xmlns:a16="http://schemas.microsoft.com/office/drawing/2014/main" id="{76F39A01-F549-9A49-58BA-18B8FBA8C9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5" name="Line 1">
          <a:extLst>
            <a:ext uri="{FF2B5EF4-FFF2-40B4-BE49-F238E27FC236}">
              <a16:creationId xmlns:a16="http://schemas.microsoft.com/office/drawing/2014/main" id="{E62C8AD1-7F67-EA0B-2BB3-8E939A8124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6" name="Line 1">
          <a:extLst>
            <a:ext uri="{FF2B5EF4-FFF2-40B4-BE49-F238E27FC236}">
              <a16:creationId xmlns:a16="http://schemas.microsoft.com/office/drawing/2014/main" id="{FC93A93F-8631-A513-23FA-7BF4CEC85F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7" name="Line 1">
          <a:extLst>
            <a:ext uri="{FF2B5EF4-FFF2-40B4-BE49-F238E27FC236}">
              <a16:creationId xmlns:a16="http://schemas.microsoft.com/office/drawing/2014/main" id="{25FB163B-6574-9E33-E8A2-F2459FC37E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8" name="Line 1">
          <a:extLst>
            <a:ext uri="{FF2B5EF4-FFF2-40B4-BE49-F238E27FC236}">
              <a16:creationId xmlns:a16="http://schemas.microsoft.com/office/drawing/2014/main" id="{CEA96757-BF88-8F68-2B43-4882696BE1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19" name="Line 1">
          <a:extLst>
            <a:ext uri="{FF2B5EF4-FFF2-40B4-BE49-F238E27FC236}">
              <a16:creationId xmlns:a16="http://schemas.microsoft.com/office/drawing/2014/main" id="{27CB6BEC-3460-FDA5-4D27-074BFAD5D4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0" name="Line 1">
          <a:extLst>
            <a:ext uri="{FF2B5EF4-FFF2-40B4-BE49-F238E27FC236}">
              <a16:creationId xmlns:a16="http://schemas.microsoft.com/office/drawing/2014/main" id="{AD14025E-2447-0F3A-406D-EC11B8F5A8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1" name="Line 1">
          <a:extLst>
            <a:ext uri="{FF2B5EF4-FFF2-40B4-BE49-F238E27FC236}">
              <a16:creationId xmlns:a16="http://schemas.microsoft.com/office/drawing/2014/main" id="{55B2DE00-C38D-F7BF-C9E4-E080573200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2" name="Line 1">
          <a:extLst>
            <a:ext uri="{FF2B5EF4-FFF2-40B4-BE49-F238E27FC236}">
              <a16:creationId xmlns:a16="http://schemas.microsoft.com/office/drawing/2014/main" id="{16C84885-C5C6-24A9-FF15-AB80337DC2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3" name="Line 1">
          <a:extLst>
            <a:ext uri="{FF2B5EF4-FFF2-40B4-BE49-F238E27FC236}">
              <a16:creationId xmlns:a16="http://schemas.microsoft.com/office/drawing/2014/main" id="{9BE90C02-D7D8-5FCE-65AE-4A1925AFC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4" name="Line 1">
          <a:extLst>
            <a:ext uri="{FF2B5EF4-FFF2-40B4-BE49-F238E27FC236}">
              <a16:creationId xmlns:a16="http://schemas.microsoft.com/office/drawing/2014/main" id="{FA0FBFE9-70AE-5987-8B2A-3AC7A6A3C5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5" name="Line 1">
          <a:extLst>
            <a:ext uri="{FF2B5EF4-FFF2-40B4-BE49-F238E27FC236}">
              <a16:creationId xmlns:a16="http://schemas.microsoft.com/office/drawing/2014/main" id="{9AD5E62C-F5B0-373E-234F-E8142AEF11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6" name="Line 1">
          <a:extLst>
            <a:ext uri="{FF2B5EF4-FFF2-40B4-BE49-F238E27FC236}">
              <a16:creationId xmlns:a16="http://schemas.microsoft.com/office/drawing/2014/main" id="{FA79DC34-ABF3-E457-5194-74B473D4BE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7" name="Line 1">
          <a:extLst>
            <a:ext uri="{FF2B5EF4-FFF2-40B4-BE49-F238E27FC236}">
              <a16:creationId xmlns:a16="http://schemas.microsoft.com/office/drawing/2014/main" id="{B3DF349E-8670-4E6A-D587-C5F827E1E5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8" name="Line 1">
          <a:extLst>
            <a:ext uri="{FF2B5EF4-FFF2-40B4-BE49-F238E27FC236}">
              <a16:creationId xmlns:a16="http://schemas.microsoft.com/office/drawing/2014/main" id="{12ABEB3D-9CEF-C282-868D-06444A6D9F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29" name="Line 1">
          <a:extLst>
            <a:ext uri="{FF2B5EF4-FFF2-40B4-BE49-F238E27FC236}">
              <a16:creationId xmlns:a16="http://schemas.microsoft.com/office/drawing/2014/main" id="{61F7FCCA-3BD9-9BCF-7096-36DA3D5465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0" name="Line 1">
          <a:extLst>
            <a:ext uri="{FF2B5EF4-FFF2-40B4-BE49-F238E27FC236}">
              <a16:creationId xmlns:a16="http://schemas.microsoft.com/office/drawing/2014/main" id="{AFD11379-5BB1-9727-0E3E-8A3E2827A0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1" name="Line 1">
          <a:extLst>
            <a:ext uri="{FF2B5EF4-FFF2-40B4-BE49-F238E27FC236}">
              <a16:creationId xmlns:a16="http://schemas.microsoft.com/office/drawing/2014/main" id="{EAFD21D2-A027-C521-D741-47D8725442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2" name="Line 1">
          <a:extLst>
            <a:ext uri="{FF2B5EF4-FFF2-40B4-BE49-F238E27FC236}">
              <a16:creationId xmlns:a16="http://schemas.microsoft.com/office/drawing/2014/main" id="{DA8564C8-C686-B05F-25BE-F65146CF34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3" name="Line 1">
          <a:extLst>
            <a:ext uri="{FF2B5EF4-FFF2-40B4-BE49-F238E27FC236}">
              <a16:creationId xmlns:a16="http://schemas.microsoft.com/office/drawing/2014/main" id="{42DB33CA-542B-BF4A-4845-6CA5F6CBFE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4" name="Line 1">
          <a:extLst>
            <a:ext uri="{FF2B5EF4-FFF2-40B4-BE49-F238E27FC236}">
              <a16:creationId xmlns:a16="http://schemas.microsoft.com/office/drawing/2014/main" id="{72E34BA4-62B3-564C-C1C4-1326B0AEE2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5" name="Line 1">
          <a:extLst>
            <a:ext uri="{FF2B5EF4-FFF2-40B4-BE49-F238E27FC236}">
              <a16:creationId xmlns:a16="http://schemas.microsoft.com/office/drawing/2014/main" id="{DF13D282-CBAB-A13A-AAE0-BEF565D8EC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6" name="Line 1">
          <a:extLst>
            <a:ext uri="{FF2B5EF4-FFF2-40B4-BE49-F238E27FC236}">
              <a16:creationId xmlns:a16="http://schemas.microsoft.com/office/drawing/2014/main" id="{960E71CD-542D-4ECC-CA91-D02DAC434F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7" name="Line 1">
          <a:extLst>
            <a:ext uri="{FF2B5EF4-FFF2-40B4-BE49-F238E27FC236}">
              <a16:creationId xmlns:a16="http://schemas.microsoft.com/office/drawing/2014/main" id="{C41D74DD-F341-99F9-A9E0-97D56BD504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8" name="Line 1">
          <a:extLst>
            <a:ext uri="{FF2B5EF4-FFF2-40B4-BE49-F238E27FC236}">
              <a16:creationId xmlns:a16="http://schemas.microsoft.com/office/drawing/2014/main" id="{48749C30-E928-47B2-69B8-DC5885CBCA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39" name="Line 1">
          <a:extLst>
            <a:ext uri="{FF2B5EF4-FFF2-40B4-BE49-F238E27FC236}">
              <a16:creationId xmlns:a16="http://schemas.microsoft.com/office/drawing/2014/main" id="{67E47FD3-634F-7A98-25B9-E3F761B3FC0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0" name="Line 1">
          <a:extLst>
            <a:ext uri="{FF2B5EF4-FFF2-40B4-BE49-F238E27FC236}">
              <a16:creationId xmlns:a16="http://schemas.microsoft.com/office/drawing/2014/main" id="{856A7559-9572-0BAE-6E15-CB64C7980E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1" name="Line 1">
          <a:extLst>
            <a:ext uri="{FF2B5EF4-FFF2-40B4-BE49-F238E27FC236}">
              <a16:creationId xmlns:a16="http://schemas.microsoft.com/office/drawing/2014/main" id="{FFD97759-8FDE-B63E-8C4D-24A603AF87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2" name="Line 1">
          <a:extLst>
            <a:ext uri="{FF2B5EF4-FFF2-40B4-BE49-F238E27FC236}">
              <a16:creationId xmlns:a16="http://schemas.microsoft.com/office/drawing/2014/main" id="{DC088813-4CEF-6002-657D-E461E7ADC2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3" name="Line 1">
          <a:extLst>
            <a:ext uri="{FF2B5EF4-FFF2-40B4-BE49-F238E27FC236}">
              <a16:creationId xmlns:a16="http://schemas.microsoft.com/office/drawing/2014/main" id="{CF830231-9E45-4C70-44C0-979AA67A97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4" name="Line 1">
          <a:extLst>
            <a:ext uri="{FF2B5EF4-FFF2-40B4-BE49-F238E27FC236}">
              <a16:creationId xmlns:a16="http://schemas.microsoft.com/office/drawing/2014/main" id="{C66B610B-1029-BF15-20C7-E74D6A75B6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5" name="Line 1">
          <a:extLst>
            <a:ext uri="{FF2B5EF4-FFF2-40B4-BE49-F238E27FC236}">
              <a16:creationId xmlns:a16="http://schemas.microsoft.com/office/drawing/2014/main" id="{03E299D3-5E21-945A-F8B8-BC3DA257BF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6" name="Line 1">
          <a:extLst>
            <a:ext uri="{FF2B5EF4-FFF2-40B4-BE49-F238E27FC236}">
              <a16:creationId xmlns:a16="http://schemas.microsoft.com/office/drawing/2014/main" id="{5EB4A11B-F738-6EDA-B9E1-66C3443F84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7" name="Line 1">
          <a:extLst>
            <a:ext uri="{FF2B5EF4-FFF2-40B4-BE49-F238E27FC236}">
              <a16:creationId xmlns:a16="http://schemas.microsoft.com/office/drawing/2014/main" id="{6E155AEA-AB55-2B0C-F48C-07F3D1864B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8" name="Line 1">
          <a:extLst>
            <a:ext uri="{FF2B5EF4-FFF2-40B4-BE49-F238E27FC236}">
              <a16:creationId xmlns:a16="http://schemas.microsoft.com/office/drawing/2014/main" id="{9F41179D-A4F2-E5F7-D33F-63E4A580D0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49" name="Line 1">
          <a:extLst>
            <a:ext uri="{FF2B5EF4-FFF2-40B4-BE49-F238E27FC236}">
              <a16:creationId xmlns:a16="http://schemas.microsoft.com/office/drawing/2014/main" id="{8D87D184-D51E-DB06-8DA8-7472D1C75B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50" name="Line 1">
          <a:extLst>
            <a:ext uri="{FF2B5EF4-FFF2-40B4-BE49-F238E27FC236}">
              <a16:creationId xmlns:a16="http://schemas.microsoft.com/office/drawing/2014/main" id="{6E3E467B-D313-7E23-AD96-5A83BD9F7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51" name="Line 1">
          <a:extLst>
            <a:ext uri="{FF2B5EF4-FFF2-40B4-BE49-F238E27FC236}">
              <a16:creationId xmlns:a16="http://schemas.microsoft.com/office/drawing/2014/main" id="{FB619FC8-F9B7-89B5-CABA-61E6F4C1E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52" name="Line 1">
          <a:extLst>
            <a:ext uri="{FF2B5EF4-FFF2-40B4-BE49-F238E27FC236}">
              <a16:creationId xmlns:a16="http://schemas.microsoft.com/office/drawing/2014/main" id="{06BD0F08-315B-6924-1E62-139A7BAECF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53" name="Line 1">
          <a:extLst>
            <a:ext uri="{FF2B5EF4-FFF2-40B4-BE49-F238E27FC236}">
              <a16:creationId xmlns:a16="http://schemas.microsoft.com/office/drawing/2014/main" id="{F577B8DD-368A-7340-B18F-EB5E316D207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754" name="Line 1">
          <a:extLst>
            <a:ext uri="{FF2B5EF4-FFF2-40B4-BE49-F238E27FC236}">
              <a16:creationId xmlns:a16="http://schemas.microsoft.com/office/drawing/2014/main" id="{060C2FF9-8B0C-52AF-85E9-976211EDCB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69" name="Line 1">
          <a:extLst>
            <a:ext uri="{FF2B5EF4-FFF2-40B4-BE49-F238E27FC236}">
              <a16:creationId xmlns:a16="http://schemas.microsoft.com/office/drawing/2014/main" id="{D7CF1DE4-2EE4-77F8-0F34-ADAB1BBF2E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0" name="Line 1">
          <a:extLst>
            <a:ext uri="{FF2B5EF4-FFF2-40B4-BE49-F238E27FC236}">
              <a16:creationId xmlns:a16="http://schemas.microsoft.com/office/drawing/2014/main" id="{041AE863-ED7A-8F44-B147-02A311EA66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1" name="Line 1">
          <a:extLst>
            <a:ext uri="{FF2B5EF4-FFF2-40B4-BE49-F238E27FC236}">
              <a16:creationId xmlns:a16="http://schemas.microsoft.com/office/drawing/2014/main" id="{30A68CF0-8F3C-92F5-880A-A4A19B9CF7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2" name="Line 1">
          <a:extLst>
            <a:ext uri="{FF2B5EF4-FFF2-40B4-BE49-F238E27FC236}">
              <a16:creationId xmlns:a16="http://schemas.microsoft.com/office/drawing/2014/main" id="{C6677F95-5074-9347-18BD-75B2E66488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3" name="Line 1">
          <a:extLst>
            <a:ext uri="{FF2B5EF4-FFF2-40B4-BE49-F238E27FC236}">
              <a16:creationId xmlns:a16="http://schemas.microsoft.com/office/drawing/2014/main" id="{D29BE6F9-D345-6BAE-AAD2-E4AAF5178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4" name="Line 1">
          <a:extLst>
            <a:ext uri="{FF2B5EF4-FFF2-40B4-BE49-F238E27FC236}">
              <a16:creationId xmlns:a16="http://schemas.microsoft.com/office/drawing/2014/main" id="{E4E4326E-66E5-7617-1F28-A8B6410A76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5" name="Line 1">
          <a:extLst>
            <a:ext uri="{FF2B5EF4-FFF2-40B4-BE49-F238E27FC236}">
              <a16:creationId xmlns:a16="http://schemas.microsoft.com/office/drawing/2014/main" id="{EE65ABD2-F388-3BC0-C076-79D6972857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6" name="Line 1">
          <a:extLst>
            <a:ext uri="{FF2B5EF4-FFF2-40B4-BE49-F238E27FC236}">
              <a16:creationId xmlns:a16="http://schemas.microsoft.com/office/drawing/2014/main" id="{CF2782DB-1007-6D6F-909E-B9C7B60073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7" name="Line 1">
          <a:extLst>
            <a:ext uri="{FF2B5EF4-FFF2-40B4-BE49-F238E27FC236}">
              <a16:creationId xmlns:a16="http://schemas.microsoft.com/office/drawing/2014/main" id="{CC1D0FDB-2CEF-BCED-274C-9865D82B70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8" name="Line 1">
          <a:extLst>
            <a:ext uri="{FF2B5EF4-FFF2-40B4-BE49-F238E27FC236}">
              <a16:creationId xmlns:a16="http://schemas.microsoft.com/office/drawing/2014/main" id="{E8CE5B01-77DA-956E-5C4C-74C8EC7CD3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79" name="Line 1">
          <a:extLst>
            <a:ext uri="{FF2B5EF4-FFF2-40B4-BE49-F238E27FC236}">
              <a16:creationId xmlns:a16="http://schemas.microsoft.com/office/drawing/2014/main" id="{17807CB9-2457-9F50-B0A1-08A90CC852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0" name="Line 1">
          <a:extLst>
            <a:ext uri="{FF2B5EF4-FFF2-40B4-BE49-F238E27FC236}">
              <a16:creationId xmlns:a16="http://schemas.microsoft.com/office/drawing/2014/main" id="{404F5FC3-8A36-82FA-DBE5-1BE7C57A8D8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1" name="Line 1">
          <a:extLst>
            <a:ext uri="{FF2B5EF4-FFF2-40B4-BE49-F238E27FC236}">
              <a16:creationId xmlns:a16="http://schemas.microsoft.com/office/drawing/2014/main" id="{7413024D-573C-C269-5308-6256DC8F6A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2" name="Line 1">
          <a:extLst>
            <a:ext uri="{FF2B5EF4-FFF2-40B4-BE49-F238E27FC236}">
              <a16:creationId xmlns:a16="http://schemas.microsoft.com/office/drawing/2014/main" id="{94A6288F-AAD4-56BD-FFC5-2DB6CA75FF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3" name="Line 1">
          <a:extLst>
            <a:ext uri="{FF2B5EF4-FFF2-40B4-BE49-F238E27FC236}">
              <a16:creationId xmlns:a16="http://schemas.microsoft.com/office/drawing/2014/main" id="{23DFAB82-3ED0-C413-2953-7A6FD778F4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4" name="Line 1">
          <a:extLst>
            <a:ext uri="{FF2B5EF4-FFF2-40B4-BE49-F238E27FC236}">
              <a16:creationId xmlns:a16="http://schemas.microsoft.com/office/drawing/2014/main" id="{CD4B814D-9EE7-A532-E2A4-9DF84D0DBF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5" name="Line 1">
          <a:extLst>
            <a:ext uri="{FF2B5EF4-FFF2-40B4-BE49-F238E27FC236}">
              <a16:creationId xmlns:a16="http://schemas.microsoft.com/office/drawing/2014/main" id="{180148F9-6CF9-B507-941C-5CC71AA6DF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6" name="Line 1">
          <a:extLst>
            <a:ext uri="{FF2B5EF4-FFF2-40B4-BE49-F238E27FC236}">
              <a16:creationId xmlns:a16="http://schemas.microsoft.com/office/drawing/2014/main" id="{3D6B6364-04FE-7097-20D4-A87CBDADC0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7" name="Line 1">
          <a:extLst>
            <a:ext uri="{FF2B5EF4-FFF2-40B4-BE49-F238E27FC236}">
              <a16:creationId xmlns:a16="http://schemas.microsoft.com/office/drawing/2014/main" id="{DE3BACB2-0579-00BC-0468-4EA967F041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8" name="Line 1">
          <a:extLst>
            <a:ext uri="{FF2B5EF4-FFF2-40B4-BE49-F238E27FC236}">
              <a16:creationId xmlns:a16="http://schemas.microsoft.com/office/drawing/2014/main" id="{BAB617AE-E69F-7522-09AC-AAA57CF90D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89" name="Line 1">
          <a:extLst>
            <a:ext uri="{FF2B5EF4-FFF2-40B4-BE49-F238E27FC236}">
              <a16:creationId xmlns:a16="http://schemas.microsoft.com/office/drawing/2014/main" id="{E228C038-4335-86EA-EF25-B3211CB7DB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0" name="Line 1">
          <a:extLst>
            <a:ext uri="{FF2B5EF4-FFF2-40B4-BE49-F238E27FC236}">
              <a16:creationId xmlns:a16="http://schemas.microsoft.com/office/drawing/2014/main" id="{06599562-1A9A-E18E-C218-975FE8378A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1" name="Line 1">
          <a:extLst>
            <a:ext uri="{FF2B5EF4-FFF2-40B4-BE49-F238E27FC236}">
              <a16:creationId xmlns:a16="http://schemas.microsoft.com/office/drawing/2014/main" id="{7DE4ECDE-976C-E052-3BBC-51F04122E5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2" name="Line 1">
          <a:extLst>
            <a:ext uri="{FF2B5EF4-FFF2-40B4-BE49-F238E27FC236}">
              <a16:creationId xmlns:a16="http://schemas.microsoft.com/office/drawing/2014/main" id="{929FC1A7-E512-9C59-940D-F5689344C0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3" name="Line 1">
          <a:extLst>
            <a:ext uri="{FF2B5EF4-FFF2-40B4-BE49-F238E27FC236}">
              <a16:creationId xmlns:a16="http://schemas.microsoft.com/office/drawing/2014/main" id="{36184848-35A3-C521-AED8-B3CE215F55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4" name="Line 1">
          <a:extLst>
            <a:ext uri="{FF2B5EF4-FFF2-40B4-BE49-F238E27FC236}">
              <a16:creationId xmlns:a16="http://schemas.microsoft.com/office/drawing/2014/main" id="{ECA9A93D-366F-D1BA-CD6C-6C74F2E676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5" name="Line 1">
          <a:extLst>
            <a:ext uri="{FF2B5EF4-FFF2-40B4-BE49-F238E27FC236}">
              <a16:creationId xmlns:a16="http://schemas.microsoft.com/office/drawing/2014/main" id="{844049B6-42C5-52C2-8ACA-58D0F48160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6" name="Line 1">
          <a:extLst>
            <a:ext uri="{FF2B5EF4-FFF2-40B4-BE49-F238E27FC236}">
              <a16:creationId xmlns:a16="http://schemas.microsoft.com/office/drawing/2014/main" id="{045DE531-3DBD-517C-83FA-86D04A5141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7" name="Line 1">
          <a:extLst>
            <a:ext uri="{FF2B5EF4-FFF2-40B4-BE49-F238E27FC236}">
              <a16:creationId xmlns:a16="http://schemas.microsoft.com/office/drawing/2014/main" id="{4756E2C7-4541-DD36-698B-3839A95003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8" name="Line 1">
          <a:extLst>
            <a:ext uri="{FF2B5EF4-FFF2-40B4-BE49-F238E27FC236}">
              <a16:creationId xmlns:a16="http://schemas.microsoft.com/office/drawing/2014/main" id="{E15243EC-A02F-1EE9-641A-633B81C97A2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899" name="Line 1">
          <a:extLst>
            <a:ext uri="{FF2B5EF4-FFF2-40B4-BE49-F238E27FC236}">
              <a16:creationId xmlns:a16="http://schemas.microsoft.com/office/drawing/2014/main" id="{3263EEC5-6AB2-2648-0E78-1336D36043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0" name="Line 1">
          <a:extLst>
            <a:ext uri="{FF2B5EF4-FFF2-40B4-BE49-F238E27FC236}">
              <a16:creationId xmlns:a16="http://schemas.microsoft.com/office/drawing/2014/main" id="{DFBDCB18-7F83-4DF2-10C2-69080A9B03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1" name="Line 1">
          <a:extLst>
            <a:ext uri="{FF2B5EF4-FFF2-40B4-BE49-F238E27FC236}">
              <a16:creationId xmlns:a16="http://schemas.microsoft.com/office/drawing/2014/main" id="{31FBE518-3067-3C74-8FE4-F7A45BFF55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2" name="Line 1">
          <a:extLst>
            <a:ext uri="{FF2B5EF4-FFF2-40B4-BE49-F238E27FC236}">
              <a16:creationId xmlns:a16="http://schemas.microsoft.com/office/drawing/2014/main" id="{163911DA-DBE6-C58C-8CB8-F33F8AEE29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3" name="Line 1">
          <a:extLst>
            <a:ext uri="{FF2B5EF4-FFF2-40B4-BE49-F238E27FC236}">
              <a16:creationId xmlns:a16="http://schemas.microsoft.com/office/drawing/2014/main" id="{4CE67480-97FF-F86B-EABA-AF395F55AE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4" name="Line 1">
          <a:extLst>
            <a:ext uri="{FF2B5EF4-FFF2-40B4-BE49-F238E27FC236}">
              <a16:creationId xmlns:a16="http://schemas.microsoft.com/office/drawing/2014/main" id="{020F4736-301F-B502-E299-66AED33058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5" name="Line 1">
          <a:extLst>
            <a:ext uri="{FF2B5EF4-FFF2-40B4-BE49-F238E27FC236}">
              <a16:creationId xmlns:a16="http://schemas.microsoft.com/office/drawing/2014/main" id="{9BFEC017-2DA6-CCBC-8833-EFAA6ED1BB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6" name="Line 1">
          <a:extLst>
            <a:ext uri="{FF2B5EF4-FFF2-40B4-BE49-F238E27FC236}">
              <a16:creationId xmlns:a16="http://schemas.microsoft.com/office/drawing/2014/main" id="{DB124EAD-BC49-4216-3B52-FC25B91CA8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7" name="Line 1">
          <a:extLst>
            <a:ext uri="{FF2B5EF4-FFF2-40B4-BE49-F238E27FC236}">
              <a16:creationId xmlns:a16="http://schemas.microsoft.com/office/drawing/2014/main" id="{737AE5DF-943B-0133-70B2-399CC25EB0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8" name="Line 1">
          <a:extLst>
            <a:ext uri="{FF2B5EF4-FFF2-40B4-BE49-F238E27FC236}">
              <a16:creationId xmlns:a16="http://schemas.microsoft.com/office/drawing/2014/main" id="{8FD4A78D-148B-4D07-9E3F-F20D7561B7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09" name="Line 1">
          <a:extLst>
            <a:ext uri="{FF2B5EF4-FFF2-40B4-BE49-F238E27FC236}">
              <a16:creationId xmlns:a16="http://schemas.microsoft.com/office/drawing/2014/main" id="{794B01D1-2126-23F2-1032-56D97F7E0A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910" name="Line 1">
          <a:extLst>
            <a:ext uri="{FF2B5EF4-FFF2-40B4-BE49-F238E27FC236}">
              <a16:creationId xmlns:a16="http://schemas.microsoft.com/office/drawing/2014/main" id="{5185AD06-5617-E7AB-130A-B012F8E99A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7"/>
  <sheetViews>
    <sheetView showGridLines="0" zoomScaleNormal="100" zoomScaleSheetLayoutView="85" workbookViewId="0">
      <pane ySplit="7" topLeftCell="A38" activePane="bottomLeft" state="frozen"/>
      <selection pane="bottomLeft" activeCell="K64" sqref="K6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세외수입 징수현황"</f>
        <v>2023년 1 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90</v>
      </c>
      <c r="L3" s="131" t="s">
        <v>117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">
        <v>118</v>
      </c>
      <c r="C4" s="123"/>
      <c r="D4" s="123"/>
      <c r="E4" s="1"/>
      <c r="F4" s="1"/>
      <c r="G4" s="1"/>
      <c r="H4" s="1"/>
      <c r="I4" s="1"/>
      <c r="J4" s="1"/>
      <c r="K4" s="1"/>
      <c r="L4" s="128" t="s">
        <v>14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5</v>
      </c>
      <c r="I5" s="23" t="s">
        <v>15</v>
      </c>
      <c r="J5" s="24"/>
      <c r="K5" s="23"/>
      <c r="L5" s="132" t="s">
        <v>10</v>
      </c>
      <c r="M5" s="133"/>
    </row>
    <row r="6" spans="2:16" s="5" customFormat="1" ht="27" customHeight="1" thickBot="1" x14ac:dyDescent="0.2">
      <c r="B6" s="17" t="s">
        <v>13</v>
      </c>
      <c r="C6" s="18"/>
      <c r="D6" s="19"/>
      <c r="E6" s="20" t="s">
        <v>6</v>
      </c>
      <c r="F6" s="20" t="s">
        <v>7</v>
      </c>
      <c r="G6" s="20" t="s">
        <v>8</v>
      </c>
      <c r="H6" s="20" t="s">
        <v>9</v>
      </c>
      <c r="I6" s="25" t="s">
        <v>16</v>
      </c>
      <c r="J6" s="25" t="s">
        <v>17</v>
      </c>
      <c r="K6" s="25" t="s">
        <v>18</v>
      </c>
      <c r="L6" s="21" t="s">
        <v>11</v>
      </c>
      <c r="M6" s="22" t="s">
        <v>12</v>
      </c>
    </row>
    <row r="7" spans="2:16" s="9" customFormat="1" ht="20.100000000000001" customHeight="1" thickBot="1" x14ac:dyDescent="0.2">
      <c r="B7" s="129" t="s">
        <v>19</v>
      </c>
      <c r="C7" s="130"/>
      <c r="D7" s="130"/>
      <c r="E7" s="26">
        <f>E8+E40+E62</f>
        <v>79708867000</v>
      </c>
      <c r="F7" s="26">
        <f t="shared" ref="F7:K7" si="0">F8+F40+F62</f>
        <v>45144084590</v>
      </c>
      <c r="G7" s="26">
        <f t="shared" si="0"/>
        <v>9057274633</v>
      </c>
      <c r="H7" s="26">
        <f t="shared" si="0"/>
        <v>24801700</v>
      </c>
      <c r="I7" s="26">
        <f t="shared" si="0"/>
        <v>36062008257</v>
      </c>
      <c r="J7" s="26">
        <f t="shared" si="0"/>
        <v>31785747375</v>
      </c>
      <c r="K7" s="26">
        <f t="shared" si="0"/>
        <v>4276260882</v>
      </c>
      <c r="L7" s="27">
        <f>IFERROR(G7/E7,0)*100</f>
        <v>11.362944894198533</v>
      </c>
      <c r="M7" s="28">
        <f>IFERROR(G7/F7,0)*100</f>
        <v>20.063037528080265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20</v>
      </c>
      <c r="C8" s="122"/>
      <c r="D8" s="122"/>
      <c r="E8" s="29">
        <f t="shared" ref="E8:K8" si="1">E9+E12+E22+E28+E34+E36</f>
        <v>56147495000</v>
      </c>
      <c r="F8" s="29">
        <f t="shared" si="1"/>
        <v>7728510140</v>
      </c>
      <c r="G8" s="29">
        <f t="shared" si="1"/>
        <v>7634622172</v>
      </c>
      <c r="H8" s="29">
        <f t="shared" si="1"/>
        <v>0</v>
      </c>
      <c r="I8" s="29">
        <f t="shared" si="1"/>
        <v>93887968</v>
      </c>
      <c r="J8" s="29">
        <f t="shared" si="1"/>
        <v>43640</v>
      </c>
      <c r="K8" s="29">
        <f t="shared" si="1"/>
        <v>93844328</v>
      </c>
      <c r="L8" s="29">
        <f t="shared" ref="L8:L77" si="2">IFERROR(G8/E8,0)*100</f>
        <v>13.597440405845354</v>
      </c>
      <c r="M8" s="30">
        <f t="shared" ref="M8:M77" si="3">IFERROR(G8/F8,0)*100</f>
        <v>98.785173774773611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21</v>
      </c>
      <c r="C9" s="32"/>
      <c r="D9" s="32"/>
      <c r="E9" s="33">
        <f>SUM(E10:E11)</f>
        <v>138516000</v>
      </c>
      <c r="F9" s="33">
        <f t="shared" ref="F9:K9" si="6">SUM(F10:F11)</f>
        <v>394381200</v>
      </c>
      <c r="G9" s="33">
        <f t="shared" si="6"/>
        <v>384067870</v>
      </c>
      <c r="H9" s="33">
        <f t="shared" si="6"/>
        <v>0</v>
      </c>
      <c r="I9" s="33">
        <f t="shared" si="6"/>
        <v>10313330</v>
      </c>
      <c r="J9" s="33">
        <f t="shared" si="6"/>
        <v>0</v>
      </c>
      <c r="K9" s="33">
        <f t="shared" si="6"/>
        <v>10313330</v>
      </c>
      <c r="L9" s="33">
        <f t="shared" si="2"/>
        <v>277.2732897282624</v>
      </c>
      <c r="M9" s="34">
        <f t="shared" si="3"/>
        <v>97.384933663166493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22</v>
      </c>
      <c r="D10" s="35"/>
      <c r="E10" s="36"/>
      <c r="F10" s="36">
        <v>297470130</v>
      </c>
      <c r="G10" s="36">
        <v>297470130</v>
      </c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100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23</v>
      </c>
      <c r="D11" s="35"/>
      <c r="E11" s="36">
        <v>138516000</v>
      </c>
      <c r="F11" s="36">
        <v>96911070</v>
      </c>
      <c r="G11" s="36">
        <v>86597740</v>
      </c>
      <c r="H11" s="36"/>
      <c r="I11" s="37">
        <f>F11-G11-H11</f>
        <v>10313330</v>
      </c>
      <c r="J11" s="37">
        <f>I11-K11</f>
        <v>0</v>
      </c>
      <c r="K11" s="37">
        <v>10313330</v>
      </c>
      <c r="L11" s="37">
        <f t="shared" si="2"/>
        <v>62.518221721678358</v>
      </c>
      <c r="M11" s="38">
        <f t="shared" si="3"/>
        <v>89.357944350423537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24</v>
      </c>
      <c r="C12" s="32"/>
      <c r="D12" s="32"/>
      <c r="E12" s="33">
        <f>SUM(E13:E21)</f>
        <v>9112092000</v>
      </c>
      <c r="F12" s="33">
        <f t="shared" ref="F12:K12" si="7">SUM(F13:F21)</f>
        <v>369028075</v>
      </c>
      <c r="G12" s="33">
        <f t="shared" si="7"/>
        <v>334364115</v>
      </c>
      <c r="H12" s="33">
        <f t="shared" si="7"/>
        <v>0</v>
      </c>
      <c r="I12" s="33">
        <f t="shared" si="7"/>
        <v>34663960</v>
      </c>
      <c r="J12" s="33">
        <f t="shared" si="7"/>
        <v>43640</v>
      </c>
      <c r="K12" s="33">
        <f t="shared" si="7"/>
        <v>34620320</v>
      </c>
      <c r="L12" s="33">
        <f t="shared" si="2"/>
        <v>3.66945499452815</v>
      </c>
      <c r="M12" s="34">
        <f t="shared" si="3"/>
        <v>90.606687580612942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25</v>
      </c>
      <c r="D13" s="35"/>
      <c r="E13" s="36">
        <v>2050000000</v>
      </c>
      <c r="F13" s="36">
        <v>45465100</v>
      </c>
      <c r="G13" s="36">
        <v>16422900</v>
      </c>
      <c r="H13" s="36"/>
      <c r="I13" s="37">
        <f t="shared" ref="I13:I21" si="8">F13-G13-H13</f>
        <v>29042200</v>
      </c>
      <c r="J13" s="37">
        <f t="shared" ref="J13:J21" si="9">I13-K13</f>
        <v>0</v>
      </c>
      <c r="K13" s="37">
        <v>29042200</v>
      </c>
      <c r="L13" s="37">
        <f t="shared" si="2"/>
        <v>0.80111707317073177</v>
      </c>
      <c r="M13" s="38">
        <f t="shared" si="3"/>
        <v>36.121992473347689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26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27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28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29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30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31</v>
      </c>
      <c r="D19" s="35"/>
      <c r="E19" s="36">
        <v>5958284000</v>
      </c>
      <c r="F19" s="36">
        <v>153339095</v>
      </c>
      <c r="G19" s="36">
        <v>152961105</v>
      </c>
      <c r="H19" s="36"/>
      <c r="I19" s="37">
        <f t="shared" si="8"/>
        <v>377990</v>
      </c>
      <c r="J19" s="37">
        <f t="shared" si="9"/>
        <v>0</v>
      </c>
      <c r="K19" s="37">
        <v>377990</v>
      </c>
      <c r="L19" s="37">
        <f t="shared" si="2"/>
        <v>2.5672006403185885</v>
      </c>
      <c r="M19" s="38">
        <f t="shared" si="3"/>
        <v>99.753494045337888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32</v>
      </c>
      <c r="D20" s="35"/>
      <c r="E20" s="36">
        <v>56476000</v>
      </c>
      <c r="F20" s="36">
        <v>6221200</v>
      </c>
      <c r="G20" s="36">
        <v>6221200</v>
      </c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33</v>
      </c>
      <c r="D21" s="35"/>
      <c r="E21" s="36">
        <v>1047332000</v>
      </c>
      <c r="F21" s="36">
        <v>164002680</v>
      </c>
      <c r="G21" s="36">
        <v>158758910</v>
      </c>
      <c r="H21" s="36"/>
      <c r="I21" s="37">
        <f t="shared" si="8"/>
        <v>5243770</v>
      </c>
      <c r="J21" s="37">
        <f t="shared" si="9"/>
        <v>43640</v>
      </c>
      <c r="K21" s="37">
        <v>5200130</v>
      </c>
      <c r="L21" s="37">
        <f t="shared" si="2"/>
        <v>15.158412996070014</v>
      </c>
      <c r="M21" s="38">
        <f t="shared" si="3"/>
        <v>96.802631517972756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34</v>
      </c>
      <c r="C22" s="32"/>
      <c r="D22" s="32"/>
      <c r="E22" s="33">
        <f>SUM(E23:E27)</f>
        <v>12034603000</v>
      </c>
      <c r="F22" s="33">
        <f t="shared" ref="F22:K22" si="10">SUM(F23:F27)</f>
        <v>1270034365</v>
      </c>
      <c r="G22" s="33">
        <f t="shared" si="10"/>
        <v>1221123687</v>
      </c>
      <c r="H22" s="33">
        <f t="shared" si="10"/>
        <v>0</v>
      </c>
      <c r="I22" s="33">
        <f t="shared" si="10"/>
        <v>48910678</v>
      </c>
      <c r="J22" s="33">
        <f t="shared" si="10"/>
        <v>0</v>
      </c>
      <c r="K22" s="33">
        <f t="shared" si="10"/>
        <v>48910678</v>
      </c>
      <c r="L22" s="33">
        <f t="shared" si="2"/>
        <v>10.14677166334444</v>
      </c>
      <c r="M22" s="34">
        <f t="shared" si="3"/>
        <v>96.148869719757542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35</v>
      </c>
      <c r="D23" s="35"/>
      <c r="E23" s="36">
        <v>1732814000</v>
      </c>
      <c r="F23" s="36">
        <v>130644600</v>
      </c>
      <c r="G23" s="36">
        <v>111786050</v>
      </c>
      <c r="H23" s="36"/>
      <c r="I23" s="37">
        <f>F23-G23-H23</f>
        <v>18858550</v>
      </c>
      <c r="J23" s="37">
        <f>I23-K23</f>
        <v>0</v>
      </c>
      <c r="K23" s="37">
        <v>18858550</v>
      </c>
      <c r="L23" s="37">
        <f t="shared" si="2"/>
        <v>6.4511280495194532</v>
      </c>
      <c r="M23" s="38">
        <f t="shared" si="3"/>
        <v>85.564998476783586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36</v>
      </c>
      <c r="D24" s="35"/>
      <c r="E24" s="36">
        <v>10095969000</v>
      </c>
      <c r="F24" s="36">
        <v>1090843528</v>
      </c>
      <c r="G24" s="36">
        <v>1064982510</v>
      </c>
      <c r="H24" s="36"/>
      <c r="I24" s="37">
        <f>F24-G24-H24</f>
        <v>25861018</v>
      </c>
      <c r="J24" s="37">
        <f>I24-K24</f>
        <v>0</v>
      </c>
      <c r="K24" s="37">
        <v>25861018</v>
      </c>
      <c r="L24" s="37">
        <f t="shared" si="2"/>
        <v>10.548591323923439</v>
      </c>
      <c r="M24" s="38">
        <f t="shared" si="3"/>
        <v>97.629264203692472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37</v>
      </c>
      <c r="D25" s="35"/>
      <c r="E25" s="36">
        <v>13420000</v>
      </c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38</v>
      </c>
      <c r="D26" s="35"/>
      <c r="E26" s="36"/>
      <c r="F26" s="36">
        <v>3071290</v>
      </c>
      <c r="G26" s="36">
        <v>3029490</v>
      </c>
      <c r="H26" s="36"/>
      <c r="I26" s="37">
        <f>F26-G26-H26</f>
        <v>41800</v>
      </c>
      <c r="J26" s="37">
        <f>I26-K26</f>
        <v>0</v>
      </c>
      <c r="K26" s="37">
        <v>41800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39</v>
      </c>
      <c r="D27" s="35"/>
      <c r="E27" s="36">
        <v>192400000</v>
      </c>
      <c r="F27" s="36">
        <v>45474947</v>
      </c>
      <c r="G27" s="36">
        <v>41325637</v>
      </c>
      <c r="H27" s="36"/>
      <c r="I27" s="37">
        <f>F27-G27-H27</f>
        <v>4149310</v>
      </c>
      <c r="J27" s="37">
        <f>I27-K27</f>
        <v>0</v>
      </c>
      <c r="K27" s="37">
        <v>4149310</v>
      </c>
      <c r="L27" s="37">
        <f t="shared" si="2"/>
        <v>21.479021309771309</v>
      </c>
      <c r="M27" s="38">
        <f t="shared" si="3"/>
        <v>90.875613334964413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40</v>
      </c>
      <c r="C28" s="32"/>
      <c r="D28" s="32"/>
      <c r="E28" s="33">
        <f>SUM(E29:E33)</f>
        <v>3391773000</v>
      </c>
      <c r="F28" s="33">
        <f t="shared" ref="F28:K28" si="11">SUM(F29:F33)</f>
        <v>1580770370</v>
      </c>
      <c r="G28" s="33">
        <f t="shared" si="11"/>
        <v>1580770370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46.606019034882344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41</v>
      </c>
      <c r="D29" s="35"/>
      <c r="E29" s="36">
        <v>3391773000</v>
      </c>
      <c r="F29" s="36">
        <v>37990</v>
      </c>
      <c r="G29" s="36">
        <v>37990</v>
      </c>
      <c r="H29" s="36"/>
      <c r="I29" s="37">
        <f>F29-G29-H29</f>
        <v>0</v>
      </c>
      <c r="J29" s="37">
        <f>I29-K29</f>
        <v>0</v>
      </c>
      <c r="K29" s="37"/>
      <c r="L29" s="37">
        <f t="shared" si="2"/>
        <v>1.120063164604471E-3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42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43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44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45</v>
      </c>
      <c r="D33" s="35"/>
      <c r="E33" s="36"/>
      <c r="F33" s="36">
        <v>1580732380</v>
      </c>
      <c r="G33" s="36">
        <v>1580732380</v>
      </c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46</v>
      </c>
      <c r="C34" s="32"/>
      <c r="D34" s="32"/>
      <c r="E34" s="33">
        <f>E35</f>
        <v>28364684000</v>
      </c>
      <c r="F34" s="33">
        <f t="shared" ref="F34:K34" si="12">F35</f>
        <v>2425760000</v>
      </c>
      <c r="G34" s="33">
        <f t="shared" si="12"/>
        <v>2425760000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8.5520430969722767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58</v>
      </c>
      <c r="D35" s="35"/>
      <c r="E35" s="36">
        <v>28364684000</v>
      </c>
      <c r="F35" s="36">
        <v>2425760000</v>
      </c>
      <c r="G35" s="36">
        <v>2425760000</v>
      </c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8.5520430969722767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47</v>
      </c>
      <c r="C36" s="32"/>
      <c r="D36" s="32"/>
      <c r="E36" s="33">
        <f>SUM(E37:E39)</f>
        <v>3105827000</v>
      </c>
      <c r="F36" s="33">
        <f t="shared" ref="F36:K36" si="13">SUM(F37:F39)</f>
        <v>1688536130</v>
      </c>
      <c r="G36" s="33">
        <f t="shared" si="13"/>
        <v>1688536130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54.36671553180522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48</v>
      </c>
      <c r="D37" s="35"/>
      <c r="E37" s="36">
        <v>3105827000</v>
      </c>
      <c r="F37" s="36">
        <v>1672996740</v>
      </c>
      <c r="G37" s="36">
        <v>1672996740</v>
      </c>
      <c r="H37" s="36"/>
      <c r="I37" s="37">
        <f>F37-G37-H37</f>
        <v>0</v>
      </c>
      <c r="J37" s="37">
        <f>I37-K37</f>
        <v>0</v>
      </c>
      <c r="K37" s="37"/>
      <c r="L37" s="41">
        <f t="shared" si="2"/>
        <v>53.866385345996413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49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50</v>
      </c>
      <c r="D39" s="35"/>
      <c r="E39" s="36"/>
      <c r="F39" s="36">
        <v>15539390</v>
      </c>
      <c r="G39" s="36">
        <v>15539390</v>
      </c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51</v>
      </c>
      <c r="C40" s="125"/>
      <c r="D40" s="125"/>
      <c r="E40" s="43">
        <f>E41+E46+E48+E52+E60</f>
        <v>15056792000</v>
      </c>
      <c r="F40" s="43">
        <f t="shared" ref="F40:K40" si="14">F41+F46+F48+F52+F60</f>
        <v>35914095700</v>
      </c>
      <c r="G40" s="43">
        <f t="shared" si="14"/>
        <v>1004790381</v>
      </c>
      <c r="H40" s="43">
        <f t="shared" si="14"/>
        <v>24801700</v>
      </c>
      <c r="I40" s="43">
        <f t="shared" si="14"/>
        <v>34884503619</v>
      </c>
      <c r="J40" s="43">
        <f t="shared" si="14"/>
        <v>31645224295</v>
      </c>
      <c r="K40" s="43">
        <f t="shared" si="14"/>
        <v>3239279324</v>
      </c>
      <c r="L40" s="44">
        <f t="shared" si="2"/>
        <v>6.6733363986166516</v>
      </c>
      <c r="M40" s="45">
        <f t="shared" si="3"/>
        <v>2.7977604932427687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52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53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54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55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56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57</v>
      </c>
      <c r="C46" s="32"/>
      <c r="D46" s="32"/>
      <c r="E46" s="33">
        <f>E47</f>
        <v>14000000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59</v>
      </c>
      <c r="D47" s="35"/>
      <c r="E47" s="47">
        <v>14000000</v>
      </c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60</v>
      </c>
      <c r="C48" s="32"/>
      <c r="D48" s="32"/>
      <c r="E48" s="33">
        <f>SUM(E49:E51)</f>
        <v>0</v>
      </c>
      <c r="F48" s="33">
        <f t="shared" ref="F48:K48" si="17">SUM(F49:F51)</f>
        <v>3650960</v>
      </c>
      <c r="G48" s="33">
        <f t="shared" si="17"/>
        <v>3636720</v>
      </c>
      <c r="H48" s="33">
        <f t="shared" si="17"/>
        <v>0</v>
      </c>
      <c r="I48" s="33">
        <f t="shared" si="17"/>
        <v>14240</v>
      </c>
      <c r="J48" s="33">
        <f t="shared" si="17"/>
        <v>0</v>
      </c>
      <c r="K48" s="33">
        <f t="shared" si="17"/>
        <v>14240</v>
      </c>
      <c r="L48" s="39">
        <f t="shared" si="2"/>
        <v>0</v>
      </c>
      <c r="M48" s="40">
        <f t="shared" si="3"/>
        <v>99.609965598089261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61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62</v>
      </c>
      <c r="D50" s="35"/>
      <c r="E50" s="47"/>
      <c r="F50" s="47">
        <v>3650960</v>
      </c>
      <c r="G50" s="47">
        <v>3636720</v>
      </c>
      <c r="H50" s="47"/>
      <c r="I50" s="37">
        <f>F50-G50-H50</f>
        <v>14240</v>
      </c>
      <c r="J50" s="37">
        <f>I50-K50</f>
        <v>0</v>
      </c>
      <c r="K50" s="37">
        <v>14240</v>
      </c>
      <c r="L50" s="41">
        <f>IFERROR(G50/E50,0)*100</f>
        <v>0</v>
      </c>
      <c r="M50" s="42">
        <f>IFERROR(G50/F50,0)*100</f>
        <v>99.609965598089261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63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64</v>
      </c>
      <c r="C52" s="49"/>
      <c r="D52" s="49"/>
      <c r="E52" s="33">
        <f>SUM(E53:E59)</f>
        <v>11000842000</v>
      </c>
      <c r="F52" s="33">
        <f t="shared" ref="F52:K52" si="18">SUM(F53:F59)</f>
        <v>416233463</v>
      </c>
      <c r="G52" s="33">
        <f t="shared" si="18"/>
        <v>382887239</v>
      </c>
      <c r="H52" s="33">
        <f t="shared" si="18"/>
        <v>0</v>
      </c>
      <c r="I52" s="33">
        <f t="shared" si="18"/>
        <v>33346224</v>
      </c>
      <c r="J52" s="33">
        <f t="shared" si="18"/>
        <v>6720650</v>
      </c>
      <c r="K52" s="33">
        <f t="shared" si="18"/>
        <v>26625574</v>
      </c>
      <c r="L52" s="39">
        <f t="shared" si="2"/>
        <v>3.4805266633226797</v>
      </c>
      <c r="M52" s="40">
        <f t="shared" si="3"/>
        <v>91.988576853082094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65</v>
      </c>
      <c r="D53" s="35"/>
      <c r="E53" s="47"/>
      <c r="F53" s="55"/>
      <c r="G53" s="55"/>
      <c r="H53" s="55"/>
      <c r="I53" s="120">
        <f t="shared" ref="I53:I59" si="19">F53-G53-H53</f>
        <v>0</v>
      </c>
      <c r="J53" s="120">
        <f t="shared" ref="J53:J59" si="20">I53-K53</f>
        <v>0</v>
      </c>
      <c r="K53" s="120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66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67</v>
      </c>
      <c r="D55" s="35"/>
      <c r="E55" s="47"/>
      <c r="F55" s="47">
        <v>2346500</v>
      </c>
      <c r="G55" s="47">
        <v>2346500</v>
      </c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68</v>
      </c>
      <c r="D56" s="35"/>
      <c r="E56" s="47"/>
      <c r="F56" s="47">
        <v>46936400</v>
      </c>
      <c r="G56" s="47">
        <v>41000000</v>
      </c>
      <c r="H56" s="47"/>
      <c r="I56" s="37">
        <f t="shared" si="19"/>
        <v>5936400</v>
      </c>
      <c r="J56" s="37">
        <f t="shared" si="20"/>
        <v>5936400</v>
      </c>
      <c r="K56" s="37"/>
      <c r="L56" s="41">
        <f t="shared" si="2"/>
        <v>0</v>
      </c>
      <c r="M56" s="42">
        <f t="shared" si="3"/>
        <v>87.352246870232904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69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70</v>
      </c>
      <c r="D58" s="35"/>
      <c r="E58" s="47"/>
      <c r="F58" s="47">
        <v>3944720</v>
      </c>
      <c r="G58" s="47">
        <v>3944720</v>
      </c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71</v>
      </c>
      <c r="D59" s="35"/>
      <c r="E59" s="47">
        <v>11000842000</v>
      </c>
      <c r="F59" s="47">
        <v>363005843</v>
      </c>
      <c r="G59" s="47">
        <v>335596019</v>
      </c>
      <c r="H59" s="47"/>
      <c r="I59" s="37">
        <f t="shared" si="19"/>
        <v>27409824</v>
      </c>
      <c r="J59" s="37">
        <f t="shared" si="20"/>
        <v>784250</v>
      </c>
      <c r="K59" s="37">
        <v>26625574</v>
      </c>
      <c r="L59" s="41">
        <f t="shared" si="2"/>
        <v>3.0506393874214357</v>
      </c>
      <c r="M59" s="42">
        <f t="shared" si="3"/>
        <v>92.449205838265257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72</v>
      </c>
      <c r="C60" s="32"/>
      <c r="D60" s="32"/>
      <c r="E60" s="50">
        <f>E61</f>
        <v>4041950000</v>
      </c>
      <c r="F60" s="50">
        <f t="shared" ref="F60:K60" si="21">F61</f>
        <v>35494211277</v>
      </c>
      <c r="G60" s="50">
        <f t="shared" si="21"/>
        <v>618266422</v>
      </c>
      <c r="H60" s="50">
        <f t="shared" si="21"/>
        <v>24801700</v>
      </c>
      <c r="I60" s="50">
        <f t="shared" si="21"/>
        <v>34851143155</v>
      </c>
      <c r="J60" s="50">
        <f t="shared" si="21"/>
        <v>31638503645</v>
      </c>
      <c r="K60" s="50">
        <f t="shared" si="21"/>
        <v>3212639510</v>
      </c>
      <c r="L60" s="39">
        <f t="shared" si="2"/>
        <v>15.296241220203118</v>
      </c>
      <c r="M60" s="40">
        <f t="shared" si="3"/>
        <v>1.7418795903788185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73</v>
      </c>
      <c r="D61" s="35"/>
      <c r="E61" s="47">
        <v>4041950000</v>
      </c>
      <c r="F61" s="47">
        <v>35494211277</v>
      </c>
      <c r="G61" s="47">
        <v>618266422</v>
      </c>
      <c r="H61" s="47">
        <v>24801700</v>
      </c>
      <c r="I61" s="37">
        <f>F61-G61-H61</f>
        <v>34851143155</v>
      </c>
      <c r="J61" s="37">
        <f>I61-K61</f>
        <v>31638503645</v>
      </c>
      <c r="K61" s="37">
        <v>3212639510</v>
      </c>
      <c r="L61" s="41">
        <f>IFERROR(G61/E61,0)*100</f>
        <v>15.296241220203118</v>
      </c>
      <c r="M61" s="42">
        <f>IFERROR(G61/F61,0)*100</f>
        <v>1.7418795903788185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74</v>
      </c>
      <c r="C62" s="125"/>
      <c r="D62" s="125"/>
      <c r="E62" s="43">
        <f>E63+E65+E67+E69+E72+E74+E76</f>
        <v>8504580000</v>
      </c>
      <c r="F62" s="43">
        <f t="shared" ref="F62:K62" si="22">F63+F65+F67+F69+F72+F74+F76</f>
        <v>1501478750</v>
      </c>
      <c r="G62" s="43">
        <f t="shared" si="22"/>
        <v>417862080</v>
      </c>
      <c r="H62" s="43">
        <f t="shared" si="22"/>
        <v>0</v>
      </c>
      <c r="I62" s="43">
        <f t="shared" si="22"/>
        <v>1083616670</v>
      </c>
      <c r="J62" s="43">
        <f t="shared" si="22"/>
        <v>140479440</v>
      </c>
      <c r="K62" s="43">
        <f t="shared" si="22"/>
        <v>943137230</v>
      </c>
      <c r="L62" s="44">
        <f t="shared" si="2"/>
        <v>4.9133770274369812</v>
      </c>
      <c r="M62" s="45">
        <f t="shared" si="3"/>
        <v>27.83003622262386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75</v>
      </c>
      <c r="C63" s="32"/>
      <c r="D63" s="32"/>
      <c r="E63" s="50">
        <f>E64</f>
        <v>140960000</v>
      </c>
      <c r="F63" s="50">
        <f t="shared" ref="F63:K63" si="23">F64</f>
        <v>14500000</v>
      </c>
      <c r="G63" s="50">
        <f t="shared" si="23"/>
        <v>12000000</v>
      </c>
      <c r="H63" s="50">
        <f t="shared" si="23"/>
        <v>0</v>
      </c>
      <c r="I63" s="50">
        <f t="shared" si="23"/>
        <v>2500000</v>
      </c>
      <c r="J63" s="50">
        <f t="shared" si="23"/>
        <v>0</v>
      </c>
      <c r="K63" s="50">
        <f t="shared" si="23"/>
        <v>2500000</v>
      </c>
      <c r="L63" s="39">
        <f t="shared" si="2"/>
        <v>8.5130533484676505</v>
      </c>
      <c r="M63" s="40">
        <f t="shared" si="3"/>
        <v>82.758620689655174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76</v>
      </c>
      <c r="D64" s="35"/>
      <c r="E64" s="47">
        <v>140960000</v>
      </c>
      <c r="F64" s="47">
        <v>14500000</v>
      </c>
      <c r="G64" s="47">
        <v>12000000</v>
      </c>
      <c r="H64" s="47"/>
      <c r="I64" s="37">
        <f>F64-G64-H64</f>
        <v>2500000</v>
      </c>
      <c r="J64" s="37">
        <f>I64-K64</f>
        <v>0</v>
      </c>
      <c r="K64" s="37">
        <v>2500000</v>
      </c>
      <c r="L64" s="41">
        <f t="shared" si="2"/>
        <v>8.5130533484676505</v>
      </c>
      <c r="M64" s="42">
        <f t="shared" si="3"/>
        <v>82.758620689655174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77</v>
      </c>
      <c r="C65" s="32"/>
      <c r="D65" s="32"/>
      <c r="E65" s="51">
        <f>E66</f>
        <v>315000000</v>
      </c>
      <c r="F65" s="51">
        <f t="shared" ref="F65:K65" si="24">F66</f>
        <v>183537000</v>
      </c>
      <c r="G65" s="51">
        <f t="shared" si="24"/>
        <v>23735500</v>
      </c>
      <c r="H65" s="51">
        <f t="shared" si="24"/>
        <v>0</v>
      </c>
      <c r="I65" s="51">
        <f t="shared" si="24"/>
        <v>159801500</v>
      </c>
      <c r="J65" s="51">
        <f t="shared" si="24"/>
        <v>2119000</v>
      </c>
      <c r="K65" s="51">
        <f t="shared" si="24"/>
        <v>157682500</v>
      </c>
      <c r="L65" s="53">
        <f t="shared" si="2"/>
        <v>7.5350793650793655</v>
      </c>
      <c r="M65" s="54">
        <f t="shared" si="3"/>
        <v>12.932269787563271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78</v>
      </c>
      <c r="D66" s="35"/>
      <c r="E66" s="47">
        <v>315000000</v>
      </c>
      <c r="F66" s="47">
        <v>183537000</v>
      </c>
      <c r="G66" s="47">
        <v>23735500</v>
      </c>
      <c r="H66" s="47"/>
      <c r="I66" s="37">
        <f>F66-G66-H66</f>
        <v>159801500</v>
      </c>
      <c r="J66" s="37">
        <f>I66-K66</f>
        <v>2119000</v>
      </c>
      <c r="K66" s="37">
        <v>157682500</v>
      </c>
      <c r="L66" s="41">
        <f>IFERROR(G66/E66,0)*100</f>
        <v>7.5350793650793655</v>
      </c>
      <c r="M66" s="42">
        <f>IFERROR(G66/F66,0)*100</f>
        <v>12.932269787563271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79</v>
      </c>
      <c r="C67" s="32"/>
      <c r="D67" s="32"/>
      <c r="E67" s="51">
        <f>E68</f>
        <v>0</v>
      </c>
      <c r="F67" s="51">
        <f t="shared" ref="F67:K67" si="25">F68</f>
        <v>4773920</v>
      </c>
      <c r="G67" s="51">
        <f t="shared" si="25"/>
        <v>2273030</v>
      </c>
      <c r="H67" s="51">
        <f t="shared" si="25"/>
        <v>0</v>
      </c>
      <c r="I67" s="51">
        <f t="shared" si="25"/>
        <v>2500890</v>
      </c>
      <c r="J67" s="51">
        <f t="shared" si="25"/>
        <v>0</v>
      </c>
      <c r="K67" s="51">
        <f t="shared" si="25"/>
        <v>2500890</v>
      </c>
      <c r="L67" s="53">
        <f t="shared" si="2"/>
        <v>0</v>
      </c>
      <c r="M67" s="54">
        <f t="shared" si="3"/>
        <v>47.613491637899251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80</v>
      </c>
      <c r="D68" s="35"/>
      <c r="E68" s="47"/>
      <c r="F68" s="47">
        <v>4773920</v>
      </c>
      <c r="G68" s="47">
        <v>2273030</v>
      </c>
      <c r="H68" s="47"/>
      <c r="I68" s="37">
        <f>F68-G68-H68</f>
        <v>2500890</v>
      </c>
      <c r="J68" s="37">
        <f>I68-K68</f>
        <v>0</v>
      </c>
      <c r="K68" s="37">
        <v>2500890</v>
      </c>
      <c r="L68" s="41">
        <f t="shared" si="2"/>
        <v>0</v>
      </c>
      <c r="M68" s="42">
        <f t="shared" si="3"/>
        <v>47.613491637899251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81</v>
      </c>
      <c r="C69" s="32"/>
      <c r="D69" s="32"/>
      <c r="E69" s="52">
        <f>SUM(E70:E71)</f>
        <v>3036600000</v>
      </c>
      <c r="F69" s="52">
        <f t="shared" ref="F69:K69" si="26">SUM(F70:F71)</f>
        <v>488270170</v>
      </c>
      <c r="G69" s="52">
        <f t="shared" si="26"/>
        <v>185470560</v>
      </c>
      <c r="H69" s="52">
        <f t="shared" si="26"/>
        <v>0</v>
      </c>
      <c r="I69" s="52">
        <f t="shared" si="26"/>
        <v>302799610</v>
      </c>
      <c r="J69" s="52">
        <f t="shared" si="26"/>
        <v>137360440</v>
      </c>
      <c r="K69" s="52">
        <f t="shared" si="26"/>
        <v>165439170</v>
      </c>
      <c r="L69" s="53">
        <f t="shared" si="2"/>
        <v>6.1078363959691764</v>
      </c>
      <c r="M69" s="54">
        <f t="shared" si="3"/>
        <v>37.985232642821494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82</v>
      </c>
      <c r="D70" s="35"/>
      <c r="E70" s="55">
        <v>2424000000</v>
      </c>
      <c r="F70" s="55">
        <v>304849000</v>
      </c>
      <c r="G70" s="55">
        <v>89563560</v>
      </c>
      <c r="H70" s="55"/>
      <c r="I70" s="120">
        <f>F70-G70-H70</f>
        <v>215285440</v>
      </c>
      <c r="J70" s="120">
        <f>I70-K70</f>
        <v>117505440</v>
      </c>
      <c r="K70" s="120">
        <v>97780000</v>
      </c>
      <c r="L70" s="56">
        <f t="shared" si="2"/>
        <v>3.6948663366336634</v>
      </c>
      <c r="M70" s="57">
        <f t="shared" si="3"/>
        <v>29.379646972763563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83</v>
      </c>
      <c r="D71" s="35"/>
      <c r="E71" s="55">
        <v>612600000</v>
      </c>
      <c r="F71" s="55">
        <v>183421170</v>
      </c>
      <c r="G71" s="55">
        <v>95907000</v>
      </c>
      <c r="H71" s="55"/>
      <c r="I71" s="37">
        <f>F71-G71-H71</f>
        <v>87514170</v>
      </c>
      <c r="J71" s="37">
        <f>I71-K71</f>
        <v>19855000</v>
      </c>
      <c r="K71" s="37">
        <v>67659170</v>
      </c>
      <c r="L71" s="56">
        <f t="shared" si="2"/>
        <v>15.655729676787464</v>
      </c>
      <c r="M71" s="57">
        <f t="shared" si="3"/>
        <v>52.287857503035227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84</v>
      </c>
      <c r="C72" s="32"/>
      <c r="D72" s="32"/>
      <c r="E72" s="51">
        <f>E73</f>
        <v>0</v>
      </c>
      <c r="F72" s="51">
        <f t="shared" ref="F72:K72" si="27">F73</f>
        <v>1507200</v>
      </c>
      <c r="G72" s="51">
        <f t="shared" si="27"/>
        <v>1507200</v>
      </c>
      <c r="H72" s="51">
        <f t="shared" si="27"/>
        <v>0</v>
      </c>
      <c r="I72" s="51">
        <f t="shared" si="27"/>
        <v>0</v>
      </c>
      <c r="J72" s="51">
        <f t="shared" si="27"/>
        <v>0</v>
      </c>
      <c r="K72" s="51">
        <f t="shared" si="27"/>
        <v>0</v>
      </c>
      <c r="L72" s="53">
        <f t="shared" si="2"/>
        <v>0</v>
      </c>
      <c r="M72" s="54">
        <f t="shared" si="3"/>
        <v>100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85</v>
      </c>
      <c r="D73" s="35"/>
      <c r="E73" s="47"/>
      <c r="F73" s="47">
        <v>1507200</v>
      </c>
      <c r="G73" s="47">
        <v>1507200</v>
      </c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100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87</v>
      </c>
      <c r="C74" s="59"/>
      <c r="D74" s="59"/>
      <c r="E74" s="51">
        <f>E75</f>
        <v>5012020000</v>
      </c>
      <c r="F74" s="51">
        <f t="shared" ref="F74:K76" si="30">F75</f>
        <v>802090460</v>
      </c>
      <c r="G74" s="51">
        <f t="shared" si="30"/>
        <v>187675790</v>
      </c>
      <c r="H74" s="51">
        <f t="shared" si="30"/>
        <v>0</v>
      </c>
      <c r="I74" s="51">
        <f t="shared" si="30"/>
        <v>614414670</v>
      </c>
      <c r="J74" s="51">
        <f t="shared" si="30"/>
        <v>0</v>
      </c>
      <c r="K74" s="51">
        <f t="shared" si="30"/>
        <v>614414670</v>
      </c>
      <c r="L74" s="53">
        <f>IFERROR(G74/E74,0)*100</f>
        <v>3.7445139883719536</v>
      </c>
      <c r="M74" s="54">
        <f>IFERROR(G74/F74,0)*100</f>
        <v>23.398332153208752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86</v>
      </c>
      <c r="D75" s="63"/>
      <c r="E75" s="64">
        <v>5012020000</v>
      </c>
      <c r="F75" s="64">
        <v>802090460</v>
      </c>
      <c r="G75" s="64">
        <v>187675790</v>
      </c>
      <c r="H75" s="64"/>
      <c r="I75" s="37">
        <f>F75-G75-H75</f>
        <v>614414670</v>
      </c>
      <c r="J75" s="37">
        <f>I75-K75</f>
        <v>0</v>
      </c>
      <c r="K75" s="37">
        <v>614414670</v>
      </c>
      <c r="L75" s="65">
        <f>IFERROR(G75/E75,0)*100</f>
        <v>3.7445139883719536</v>
      </c>
      <c r="M75" s="66">
        <f>IFERROR(G75/F75,0)*100</f>
        <v>23.398332153208752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88</v>
      </c>
      <c r="C76" s="59"/>
      <c r="D76" s="59"/>
      <c r="E76" s="51">
        <f>E77</f>
        <v>0</v>
      </c>
      <c r="F76" s="51">
        <f t="shared" si="30"/>
        <v>6800000</v>
      </c>
      <c r="G76" s="51">
        <f t="shared" si="30"/>
        <v>5200000</v>
      </c>
      <c r="H76" s="51">
        <f t="shared" si="30"/>
        <v>0</v>
      </c>
      <c r="I76" s="51">
        <f t="shared" si="30"/>
        <v>1600000</v>
      </c>
      <c r="J76" s="51">
        <f t="shared" si="30"/>
        <v>1000000</v>
      </c>
      <c r="K76" s="51">
        <f t="shared" si="30"/>
        <v>600000</v>
      </c>
      <c r="L76" s="53">
        <f t="shared" si="2"/>
        <v>0</v>
      </c>
      <c r="M76" s="54">
        <f t="shared" si="3"/>
        <v>76.470588235294116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89</v>
      </c>
      <c r="D77" s="67"/>
      <c r="E77" s="68"/>
      <c r="F77" s="68">
        <v>6800000</v>
      </c>
      <c r="G77" s="68">
        <v>5200000</v>
      </c>
      <c r="H77" s="68"/>
      <c r="I77" s="69">
        <f>F77-G77-H77</f>
        <v>1600000</v>
      </c>
      <c r="J77" s="69">
        <f>I77-K77</f>
        <v>1000000</v>
      </c>
      <c r="K77" s="69">
        <v>600000</v>
      </c>
      <c r="L77" s="70">
        <f t="shared" si="2"/>
        <v>0</v>
      </c>
      <c r="M77" s="71">
        <f t="shared" si="3"/>
        <v>76.470588235294116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2:M2"/>
    <mergeCell ref="L4:M4"/>
    <mergeCell ref="B7:D7"/>
    <mergeCell ref="L3:M3"/>
    <mergeCell ref="L5:M5"/>
    <mergeCell ref="B8:D8"/>
    <mergeCell ref="B4:D4"/>
    <mergeCell ref="B62:D62"/>
    <mergeCell ref="B23:B27"/>
    <mergeCell ref="B29:B33"/>
    <mergeCell ref="B37:B39"/>
    <mergeCell ref="B40:D40"/>
  </mergeCells>
  <phoneticPr fontId="2" type="noConversion"/>
  <pageMargins left="0.25" right="0.25" top="0.75" bottom="0.75" header="0.3" footer="0.3"/>
  <pageSetup paperSize="9" scale="88" fitToHeight="0" orientation="landscape" horizontalDpi="300" r:id="rId1"/>
  <headerFooter alignWithMargins="0">
    <oddFooter>&amp;N쪽 중 &amp;P쪽</oddFooter>
  </headerFooter>
  <rowBreaks count="1" manualBreakCount="1">
    <brk id="51" min="1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7"/>
  <sheetViews>
    <sheetView showGridLines="0" zoomScaleNormal="100" workbookViewId="0">
      <pane ySplit="7" topLeftCell="A74" activePane="bottomLeft" state="frozen"/>
      <selection pane="bottomLeft" activeCell="K77" sqref="K7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일반회계 지난년도 세외수입 징수현황"</f>
        <v>2023년 1 월  서구  일반회계 지난년도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90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14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5</v>
      </c>
      <c r="I5" s="23" t="s">
        <v>15</v>
      </c>
      <c r="J5" s="24"/>
      <c r="K5" s="23"/>
      <c r="L5" s="132" t="s">
        <v>10</v>
      </c>
      <c r="M5" s="133"/>
    </row>
    <row r="6" spans="2:16" s="5" customFormat="1" ht="27" customHeight="1" thickBot="1" x14ac:dyDescent="0.2">
      <c r="B6" s="17" t="s">
        <v>13</v>
      </c>
      <c r="C6" s="18"/>
      <c r="D6" s="19"/>
      <c r="E6" s="20" t="s">
        <v>6</v>
      </c>
      <c r="F6" s="20" t="s">
        <v>7</v>
      </c>
      <c r="G6" s="20" t="s">
        <v>8</v>
      </c>
      <c r="H6" s="20" t="s">
        <v>9</v>
      </c>
      <c r="I6" s="25" t="s">
        <v>16</v>
      </c>
      <c r="J6" s="25" t="s">
        <v>17</v>
      </c>
      <c r="K6" s="25" t="s">
        <v>18</v>
      </c>
      <c r="L6" s="21" t="s">
        <v>11</v>
      </c>
      <c r="M6" s="22" t="s">
        <v>12</v>
      </c>
    </row>
    <row r="7" spans="2:16" s="9" customFormat="1" ht="20.100000000000001" customHeight="1" thickBot="1" x14ac:dyDescent="0.2">
      <c r="B7" s="129" t="s">
        <v>19</v>
      </c>
      <c r="C7" s="130"/>
      <c r="D7" s="130"/>
      <c r="E7" s="26">
        <v>4041950000</v>
      </c>
      <c r="F7" s="26">
        <f t="shared" ref="F7:K7" si="0">F8+F40+F62</f>
        <v>35494211277</v>
      </c>
      <c r="G7" s="26">
        <f t="shared" si="0"/>
        <v>618266422</v>
      </c>
      <c r="H7" s="26">
        <f t="shared" si="0"/>
        <v>24801700</v>
      </c>
      <c r="I7" s="26">
        <f t="shared" si="0"/>
        <v>34851143155</v>
      </c>
      <c r="J7" s="26">
        <f t="shared" si="0"/>
        <v>31638503645</v>
      </c>
      <c r="K7" s="26">
        <f t="shared" si="0"/>
        <v>3212639510</v>
      </c>
      <c r="L7" s="27">
        <f>IFERROR(G7/E7,0)*100</f>
        <v>15.296241220203118</v>
      </c>
      <c r="M7" s="28">
        <f>IFERROR(G7/F7,0)*100</f>
        <v>1.7418795903788185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20</v>
      </c>
      <c r="C8" s="122"/>
      <c r="D8" s="122"/>
      <c r="E8" s="29">
        <f t="shared" ref="E8:K8" si="1">E9+E12+E22+E28+E34+E36</f>
        <v>0</v>
      </c>
      <c r="F8" s="29">
        <f t="shared" si="1"/>
        <v>537130866</v>
      </c>
      <c r="G8" s="29">
        <f t="shared" si="1"/>
        <v>259296900</v>
      </c>
      <c r="H8" s="29">
        <f t="shared" si="1"/>
        <v>0</v>
      </c>
      <c r="I8" s="29">
        <f t="shared" si="1"/>
        <v>277833966</v>
      </c>
      <c r="J8" s="29">
        <f t="shared" si="1"/>
        <v>277833966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48.274436717997141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21</v>
      </c>
      <c r="C9" s="32"/>
      <c r="D9" s="32"/>
      <c r="E9" s="33">
        <f>SUM(E10:E11)</f>
        <v>0</v>
      </c>
      <c r="F9" s="33">
        <f t="shared" ref="F9:K9" si="6">SUM(F10:F11)</f>
        <v>90751800</v>
      </c>
      <c r="G9" s="33">
        <f t="shared" si="6"/>
        <v>15365340</v>
      </c>
      <c r="H9" s="33">
        <f t="shared" si="6"/>
        <v>0</v>
      </c>
      <c r="I9" s="33">
        <f t="shared" si="6"/>
        <v>75386460</v>
      </c>
      <c r="J9" s="33">
        <f t="shared" si="6"/>
        <v>75386460</v>
      </c>
      <c r="K9" s="33">
        <f t="shared" si="6"/>
        <v>0</v>
      </c>
      <c r="L9" s="33">
        <f t="shared" si="2"/>
        <v>0</v>
      </c>
      <c r="M9" s="34">
        <f t="shared" si="3"/>
        <v>16.931168307405471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22</v>
      </c>
      <c r="D10" s="35"/>
      <c r="E10" s="36"/>
      <c r="F10" s="36">
        <v>43302240</v>
      </c>
      <c r="G10" s="36">
        <v>0</v>
      </c>
      <c r="H10" s="36"/>
      <c r="I10" s="37">
        <f>F10-G10-H10</f>
        <v>43302240</v>
      </c>
      <c r="J10" s="37">
        <f>I10-K10</f>
        <v>43302240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23</v>
      </c>
      <c r="D11" s="35"/>
      <c r="E11" s="36"/>
      <c r="F11" s="36">
        <v>47449560</v>
      </c>
      <c r="G11" s="36">
        <v>15365340</v>
      </c>
      <c r="H11" s="36"/>
      <c r="I11" s="37">
        <f>F11-G11-H11</f>
        <v>32084220</v>
      </c>
      <c r="J11" s="37">
        <f>I11-K11</f>
        <v>32084220</v>
      </c>
      <c r="K11" s="37"/>
      <c r="L11" s="37">
        <f t="shared" si="2"/>
        <v>0</v>
      </c>
      <c r="M11" s="38">
        <f t="shared" si="3"/>
        <v>32.382470986032324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24</v>
      </c>
      <c r="C12" s="32"/>
      <c r="D12" s="32"/>
      <c r="E12" s="33">
        <f>SUM(E13:E21)</f>
        <v>0</v>
      </c>
      <c r="F12" s="33">
        <f t="shared" ref="F12:K12" si="7">SUM(F13:F21)</f>
        <v>414410676</v>
      </c>
      <c r="G12" s="33">
        <f t="shared" si="7"/>
        <v>233858130</v>
      </c>
      <c r="H12" s="33">
        <f t="shared" si="7"/>
        <v>0</v>
      </c>
      <c r="I12" s="33">
        <f t="shared" si="7"/>
        <v>180552546</v>
      </c>
      <c r="J12" s="33">
        <f t="shared" si="7"/>
        <v>180552546</v>
      </c>
      <c r="K12" s="33">
        <f t="shared" si="7"/>
        <v>0</v>
      </c>
      <c r="L12" s="33">
        <f t="shared" si="2"/>
        <v>0</v>
      </c>
      <c r="M12" s="34">
        <f t="shared" si="3"/>
        <v>56.431492609519552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25</v>
      </c>
      <c r="D13" s="35"/>
      <c r="E13" s="36"/>
      <c r="F13" s="36">
        <v>181262010</v>
      </c>
      <c r="G13" s="36">
        <v>8282280</v>
      </c>
      <c r="H13" s="36"/>
      <c r="I13" s="37">
        <f t="shared" ref="I13:I21" si="8">F13-G13-H13</f>
        <v>172979730</v>
      </c>
      <c r="J13" s="37">
        <f t="shared" ref="J13:J21" si="9">I13-K13</f>
        <v>172979730</v>
      </c>
      <c r="K13" s="37"/>
      <c r="L13" s="37">
        <f t="shared" si="2"/>
        <v>0</v>
      </c>
      <c r="M13" s="38">
        <f t="shared" si="3"/>
        <v>4.5692310264020577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26</v>
      </c>
      <c r="D14" s="35"/>
      <c r="E14" s="36"/>
      <c r="F14" s="36">
        <v>-2940570</v>
      </c>
      <c r="G14" s="36">
        <v>0</v>
      </c>
      <c r="H14" s="36"/>
      <c r="I14" s="37">
        <f t="shared" si="8"/>
        <v>-2940570</v>
      </c>
      <c r="J14" s="37">
        <f t="shared" si="9"/>
        <v>-2940570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27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28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29</v>
      </c>
      <c r="D17" s="35"/>
      <c r="E17" s="36"/>
      <c r="F17" s="36">
        <v>14364023</v>
      </c>
      <c r="G17" s="36">
        <v>288840</v>
      </c>
      <c r="H17" s="36"/>
      <c r="I17" s="37">
        <f t="shared" si="8"/>
        <v>14075183</v>
      </c>
      <c r="J17" s="37">
        <f t="shared" si="9"/>
        <v>14075183</v>
      </c>
      <c r="K17" s="37"/>
      <c r="L17" s="37">
        <f t="shared" si="2"/>
        <v>0</v>
      </c>
      <c r="M17" s="38">
        <f t="shared" si="3"/>
        <v>2.0108572647091973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30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31</v>
      </c>
      <c r="D19" s="35"/>
      <c r="E19" s="36"/>
      <c r="F19" s="36">
        <v>461501</v>
      </c>
      <c r="G19" s="36">
        <v>0</v>
      </c>
      <c r="H19" s="36"/>
      <c r="I19" s="37">
        <f t="shared" si="8"/>
        <v>461501</v>
      </c>
      <c r="J19" s="37">
        <f t="shared" si="9"/>
        <v>461501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32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33</v>
      </c>
      <c r="D21" s="35"/>
      <c r="E21" s="36"/>
      <c r="F21" s="36">
        <v>221263712</v>
      </c>
      <c r="G21" s="36">
        <v>225287010</v>
      </c>
      <c r="H21" s="36"/>
      <c r="I21" s="37">
        <f t="shared" si="8"/>
        <v>-4023298</v>
      </c>
      <c r="J21" s="37">
        <f t="shared" si="9"/>
        <v>-4023298</v>
      </c>
      <c r="K21" s="37"/>
      <c r="L21" s="37">
        <f t="shared" si="2"/>
        <v>0</v>
      </c>
      <c r="M21" s="38">
        <f t="shared" si="3"/>
        <v>101.81832708293351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34</v>
      </c>
      <c r="C22" s="32"/>
      <c r="D22" s="32"/>
      <c r="E22" s="33">
        <f>SUM(E23:E27)</f>
        <v>0</v>
      </c>
      <c r="F22" s="33">
        <f t="shared" ref="F22:K22" si="10">SUM(F23:F27)</f>
        <v>42136860</v>
      </c>
      <c r="G22" s="33">
        <f t="shared" si="10"/>
        <v>10073430</v>
      </c>
      <c r="H22" s="33">
        <f t="shared" si="10"/>
        <v>0</v>
      </c>
      <c r="I22" s="33">
        <f t="shared" si="10"/>
        <v>32063430</v>
      </c>
      <c r="J22" s="33">
        <f t="shared" si="10"/>
        <v>32063430</v>
      </c>
      <c r="K22" s="33">
        <f t="shared" si="10"/>
        <v>0</v>
      </c>
      <c r="L22" s="33">
        <f t="shared" si="2"/>
        <v>0</v>
      </c>
      <c r="M22" s="34">
        <f t="shared" si="3"/>
        <v>23.906456247570418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35</v>
      </c>
      <c r="D23" s="35"/>
      <c r="E23" s="36"/>
      <c r="F23" s="36">
        <v>9449110</v>
      </c>
      <c r="G23" s="36">
        <v>9484600</v>
      </c>
      <c r="H23" s="36"/>
      <c r="I23" s="37">
        <f>F23-G23-H23</f>
        <v>-35490</v>
      </c>
      <c r="J23" s="37">
        <f>I23-K23</f>
        <v>-35490</v>
      </c>
      <c r="K23" s="37"/>
      <c r="L23" s="37">
        <f t="shared" si="2"/>
        <v>0</v>
      </c>
      <c r="M23" s="38">
        <f t="shared" si="3"/>
        <v>100.37559092866948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36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37</v>
      </c>
      <c r="D25" s="35"/>
      <c r="E25" s="36"/>
      <c r="F25" s="36">
        <v>12815520</v>
      </c>
      <c r="G25" s="36">
        <v>0</v>
      </c>
      <c r="H25" s="36"/>
      <c r="I25" s="37">
        <f>F25-G25-H25</f>
        <v>12815520</v>
      </c>
      <c r="J25" s="37">
        <f>I25-K25</f>
        <v>12815520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38</v>
      </c>
      <c r="D26" s="35"/>
      <c r="E26" s="36"/>
      <c r="F26" s="36">
        <v>24100</v>
      </c>
      <c r="G26" s="36">
        <v>24100</v>
      </c>
      <c r="H26" s="36"/>
      <c r="I26" s="37">
        <f>F26-G26-H26</f>
        <v>0</v>
      </c>
      <c r="J26" s="37">
        <f>I26-K26</f>
        <v>0</v>
      </c>
      <c r="K26" s="37"/>
      <c r="L26" s="37">
        <f t="shared" si="2"/>
        <v>0</v>
      </c>
      <c r="M26" s="38">
        <f t="shared" si="3"/>
        <v>100</v>
      </c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39</v>
      </c>
      <c r="D27" s="35"/>
      <c r="E27" s="36"/>
      <c r="F27" s="36">
        <v>19848130</v>
      </c>
      <c r="G27" s="36">
        <v>564730</v>
      </c>
      <c r="H27" s="36"/>
      <c r="I27" s="37">
        <f>F27-G27-H27</f>
        <v>19283400</v>
      </c>
      <c r="J27" s="37">
        <f>I27-K27</f>
        <v>19283400</v>
      </c>
      <c r="K27" s="37"/>
      <c r="L27" s="37">
        <f t="shared" si="2"/>
        <v>0</v>
      </c>
      <c r="M27" s="38">
        <f t="shared" si="3"/>
        <v>2.845255447238606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40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41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42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43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44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45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46</v>
      </c>
      <c r="C34" s="32"/>
      <c r="D34" s="32"/>
      <c r="E34" s="33">
        <f>E35</f>
        <v>0</v>
      </c>
      <c r="F34" s="33">
        <f t="shared" ref="F34:K34" si="12">F35</f>
        <v>-10170870</v>
      </c>
      <c r="G34" s="33">
        <f t="shared" si="12"/>
        <v>0</v>
      </c>
      <c r="H34" s="33">
        <f t="shared" si="12"/>
        <v>0</v>
      </c>
      <c r="I34" s="33">
        <f t="shared" si="12"/>
        <v>-10170870</v>
      </c>
      <c r="J34" s="33">
        <f t="shared" si="12"/>
        <v>-10170870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58</v>
      </c>
      <c r="D35" s="35"/>
      <c r="E35" s="36"/>
      <c r="F35" s="36">
        <v>-10170870</v>
      </c>
      <c r="G35" s="36"/>
      <c r="H35" s="36"/>
      <c r="I35" s="37">
        <f>F35-G35-H35</f>
        <v>-10170870</v>
      </c>
      <c r="J35" s="37">
        <f>I35-K35</f>
        <v>-10170870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47</v>
      </c>
      <c r="C36" s="32"/>
      <c r="D36" s="32"/>
      <c r="E36" s="33">
        <f>SUM(E37:E39)</f>
        <v>0</v>
      </c>
      <c r="F36" s="33">
        <f t="shared" ref="F36:K36" si="13">SUM(F37:F39)</f>
        <v>2400</v>
      </c>
      <c r="G36" s="33">
        <f t="shared" si="13"/>
        <v>0</v>
      </c>
      <c r="H36" s="33">
        <f t="shared" si="13"/>
        <v>0</v>
      </c>
      <c r="I36" s="33">
        <f t="shared" si="13"/>
        <v>2400</v>
      </c>
      <c r="J36" s="33">
        <f t="shared" si="13"/>
        <v>2400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48</v>
      </c>
      <c r="D37" s="35"/>
      <c r="E37" s="36"/>
      <c r="F37" s="36">
        <v>2400</v>
      </c>
      <c r="G37" s="36"/>
      <c r="H37" s="36"/>
      <c r="I37" s="37">
        <f>F37-G37-H37</f>
        <v>2400</v>
      </c>
      <c r="J37" s="37">
        <f>I37-K37</f>
        <v>2400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49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50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51</v>
      </c>
      <c r="C40" s="125"/>
      <c r="D40" s="125"/>
      <c r="E40" s="43">
        <f>E41+E46+E48+E52+E60</f>
        <v>0</v>
      </c>
      <c r="F40" s="43">
        <f t="shared" ref="F40:K40" si="14">F41+F46+F48+F52+F60</f>
        <v>2650054104</v>
      </c>
      <c r="G40" s="43">
        <f t="shared" si="14"/>
        <v>51982307</v>
      </c>
      <c r="H40" s="43">
        <f t="shared" si="14"/>
        <v>0</v>
      </c>
      <c r="I40" s="43">
        <f t="shared" si="14"/>
        <v>2598071797</v>
      </c>
      <c r="J40" s="43">
        <f t="shared" si="14"/>
        <v>2598071797</v>
      </c>
      <c r="K40" s="43">
        <f t="shared" si="14"/>
        <v>0</v>
      </c>
      <c r="L40" s="44">
        <f t="shared" si="2"/>
        <v>0</v>
      </c>
      <c r="M40" s="45">
        <f t="shared" si="3"/>
        <v>1.9615564422453768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52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53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54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55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56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57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59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60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61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62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63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64</v>
      </c>
      <c r="C52" s="49"/>
      <c r="D52" s="49"/>
      <c r="E52" s="33">
        <f>SUM(E53:E59)</f>
        <v>0</v>
      </c>
      <c r="F52" s="33">
        <f t="shared" ref="F52:K52" si="18">SUM(F53:F59)</f>
        <v>2650054104</v>
      </c>
      <c r="G52" s="33">
        <f t="shared" si="18"/>
        <v>51982307</v>
      </c>
      <c r="H52" s="33">
        <f t="shared" si="18"/>
        <v>0</v>
      </c>
      <c r="I52" s="33">
        <f t="shared" si="18"/>
        <v>2598071797</v>
      </c>
      <c r="J52" s="33">
        <f t="shared" si="18"/>
        <v>2598071797</v>
      </c>
      <c r="K52" s="33">
        <f t="shared" si="18"/>
        <v>0</v>
      </c>
      <c r="L52" s="39">
        <f t="shared" si="2"/>
        <v>0</v>
      </c>
      <c r="M52" s="40">
        <f t="shared" si="3"/>
        <v>1.9615564422453768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65</v>
      </c>
      <c r="D53" s="35"/>
      <c r="E53" s="47"/>
      <c r="F53" s="47">
        <v>124000</v>
      </c>
      <c r="G53" s="47"/>
      <c r="H53" s="47"/>
      <c r="I53" s="37">
        <f t="shared" ref="I53:I59" si="19">F53-G53-H53</f>
        <v>124000</v>
      </c>
      <c r="J53" s="37">
        <f t="shared" ref="J53:J59" si="20">I53-K53</f>
        <v>124000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66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67</v>
      </c>
      <c r="D55" s="35"/>
      <c r="E55" s="47"/>
      <c r="F55" s="47">
        <v>100</v>
      </c>
      <c r="G55" s="47">
        <v>100</v>
      </c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68</v>
      </c>
      <c r="D56" s="35"/>
      <c r="E56" s="47"/>
      <c r="F56" s="47">
        <v>1024486950</v>
      </c>
      <c r="G56" s="47">
        <v>51294000</v>
      </c>
      <c r="H56" s="47"/>
      <c r="I56" s="37">
        <f t="shared" si="19"/>
        <v>973192950</v>
      </c>
      <c r="J56" s="37">
        <f t="shared" si="20"/>
        <v>973192950</v>
      </c>
      <c r="K56" s="37"/>
      <c r="L56" s="41">
        <f t="shared" si="2"/>
        <v>0</v>
      </c>
      <c r="M56" s="42">
        <f t="shared" si="3"/>
        <v>5.0067987688862221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69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70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71</v>
      </c>
      <c r="D59" s="35"/>
      <c r="E59" s="47"/>
      <c r="F59" s="47">
        <v>1625443054</v>
      </c>
      <c r="G59" s="47">
        <v>688207</v>
      </c>
      <c r="H59" s="47"/>
      <c r="I59" s="37">
        <f t="shared" si="19"/>
        <v>1624754847</v>
      </c>
      <c r="J59" s="37">
        <f t="shared" si="20"/>
        <v>1624754847</v>
      </c>
      <c r="K59" s="37"/>
      <c r="L59" s="41">
        <f t="shared" si="2"/>
        <v>0</v>
      </c>
      <c r="M59" s="42">
        <f t="shared" si="3"/>
        <v>4.2339656151374465E-2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72</v>
      </c>
      <c r="C60" s="32"/>
      <c r="D60" s="32"/>
      <c r="E60" s="50">
        <f>E61</f>
        <v>0</v>
      </c>
      <c r="F60" s="50">
        <f t="shared" ref="F60:K60" si="21">F61</f>
        <v>0</v>
      </c>
      <c r="G60" s="50">
        <f t="shared" si="21"/>
        <v>0</v>
      </c>
      <c r="H60" s="50">
        <f t="shared" si="21"/>
        <v>0</v>
      </c>
      <c r="I60" s="50">
        <f t="shared" si="21"/>
        <v>0</v>
      </c>
      <c r="J60" s="50">
        <f t="shared" si="21"/>
        <v>0</v>
      </c>
      <c r="K60" s="50">
        <f t="shared" si="21"/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73</v>
      </c>
      <c r="D61" s="35"/>
      <c r="E61" s="47"/>
      <c r="F61" s="47"/>
      <c r="G61" s="47"/>
      <c r="H61" s="47"/>
      <c r="I61" s="37">
        <f>F61-G61-H61</f>
        <v>0</v>
      </c>
      <c r="J61" s="37">
        <f>I61-K61</f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24" t="s">
        <v>74</v>
      </c>
      <c r="C62" s="125"/>
      <c r="D62" s="125"/>
      <c r="E62" s="43">
        <f>E63+E65+E67+E69+E72+E74+E76</f>
        <v>0</v>
      </c>
      <c r="F62" s="43">
        <f t="shared" ref="F62:K62" si="22">F63+F65+F67+F69+F72+F74+F76</f>
        <v>32307026307</v>
      </c>
      <c r="G62" s="43">
        <f t="shared" si="22"/>
        <v>306987215</v>
      </c>
      <c r="H62" s="43">
        <f t="shared" si="22"/>
        <v>24801700</v>
      </c>
      <c r="I62" s="43">
        <f t="shared" si="22"/>
        <v>31975237392</v>
      </c>
      <c r="J62" s="43">
        <f t="shared" si="22"/>
        <v>28762597882</v>
      </c>
      <c r="K62" s="43">
        <f t="shared" si="22"/>
        <v>3212639510</v>
      </c>
      <c r="L62" s="44">
        <f t="shared" si="2"/>
        <v>0</v>
      </c>
      <c r="M62" s="45">
        <f t="shared" si="3"/>
        <v>0.95021811070703444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75</v>
      </c>
      <c r="C63" s="32"/>
      <c r="D63" s="32"/>
      <c r="E63" s="50">
        <f>E64</f>
        <v>0</v>
      </c>
      <c r="F63" s="50">
        <f t="shared" ref="F63:K63" si="23">F64</f>
        <v>6539743073</v>
      </c>
      <c r="G63" s="50">
        <f t="shared" si="23"/>
        <v>1000000</v>
      </c>
      <c r="H63" s="50">
        <f t="shared" si="23"/>
        <v>0</v>
      </c>
      <c r="I63" s="50">
        <f t="shared" si="23"/>
        <v>6538743073</v>
      </c>
      <c r="J63" s="50">
        <f t="shared" si="23"/>
        <v>6538743073</v>
      </c>
      <c r="K63" s="50">
        <f t="shared" si="23"/>
        <v>0</v>
      </c>
      <c r="L63" s="39">
        <f t="shared" si="2"/>
        <v>0</v>
      </c>
      <c r="M63" s="40">
        <f t="shared" si="3"/>
        <v>1.5291120596596562E-2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76</v>
      </c>
      <c r="D64" s="35"/>
      <c r="E64" s="47"/>
      <c r="F64" s="47">
        <v>6539743073</v>
      </c>
      <c r="G64" s="47">
        <v>1000000</v>
      </c>
      <c r="H64" s="47"/>
      <c r="I64" s="37">
        <f>F64-G64-H64</f>
        <v>6538743073</v>
      </c>
      <c r="J64" s="37">
        <f>I64-K64</f>
        <v>6538743073</v>
      </c>
      <c r="K64" s="37"/>
      <c r="L64" s="41">
        <f t="shared" si="2"/>
        <v>0</v>
      </c>
      <c r="M64" s="42">
        <f t="shared" si="3"/>
        <v>1.5291120596596562E-2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77</v>
      </c>
      <c r="C65" s="32"/>
      <c r="D65" s="32"/>
      <c r="E65" s="51">
        <f>E66</f>
        <v>0</v>
      </c>
      <c r="F65" s="51">
        <f t="shared" ref="F65:K65" si="24">F66</f>
        <v>2545504984</v>
      </c>
      <c r="G65" s="51">
        <f t="shared" si="24"/>
        <v>52696790</v>
      </c>
      <c r="H65" s="51">
        <f t="shared" si="24"/>
        <v>0</v>
      </c>
      <c r="I65" s="51">
        <f t="shared" si="24"/>
        <v>2492808194</v>
      </c>
      <c r="J65" s="51">
        <f t="shared" si="24"/>
        <v>2492808194</v>
      </c>
      <c r="K65" s="51">
        <f t="shared" si="24"/>
        <v>0</v>
      </c>
      <c r="L65" s="53">
        <f t="shared" si="2"/>
        <v>0</v>
      </c>
      <c r="M65" s="54">
        <f t="shared" si="3"/>
        <v>2.0701900146034049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78</v>
      </c>
      <c r="D66" s="35"/>
      <c r="E66" s="47"/>
      <c r="F66" s="47">
        <v>2545504984</v>
      </c>
      <c r="G66" s="47">
        <v>52696790</v>
      </c>
      <c r="H66" s="47"/>
      <c r="I66" s="37">
        <f>F66-G66-H66</f>
        <v>2492808194</v>
      </c>
      <c r="J66" s="37">
        <f>I66-K66</f>
        <v>2492808194</v>
      </c>
      <c r="K66" s="37"/>
      <c r="L66" s="41">
        <f>IFERROR(G66/E66,0)*100</f>
        <v>0</v>
      </c>
      <c r="M66" s="42">
        <f>IFERROR(G66/F66,0)*100</f>
        <v>2.0701900146034049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79</v>
      </c>
      <c r="C67" s="32"/>
      <c r="D67" s="32"/>
      <c r="E67" s="51">
        <f>E68</f>
        <v>0</v>
      </c>
      <c r="F67" s="51">
        <f t="shared" ref="F67:K67" si="25">F68</f>
        <v>243095720</v>
      </c>
      <c r="G67" s="51">
        <f t="shared" si="25"/>
        <v>-9612310</v>
      </c>
      <c r="H67" s="51">
        <f t="shared" si="25"/>
        <v>20732400</v>
      </c>
      <c r="I67" s="51">
        <f t="shared" si="25"/>
        <v>231975630</v>
      </c>
      <c r="J67" s="51">
        <f t="shared" si="25"/>
        <v>231975630</v>
      </c>
      <c r="K67" s="51">
        <f t="shared" si="25"/>
        <v>0</v>
      </c>
      <c r="L67" s="53">
        <f t="shared" si="2"/>
        <v>0</v>
      </c>
      <c r="M67" s="54">
        <f t="shared" si="3"/>
        <v>-3.9541255600880185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80</v>
      </c>
      <c r="D68" s="35"/>
      <c r="E68" s="47"/>
      <c r="F68" s="47">
        <v>243095720</v>
      </c>
      <c r="G68" s="47">
        <v>-9612310</v>
      </c>
      <c r="H68" s="47">
        <v>20732400</v>
      </c>
      <c r="I68" s="37">
        <f>F68-G68-H68</f>
        <v>231975630</v>
      </c>
      <c r="J68" s="37">
        <f>I68-K68</f>
        <v>231975630</v>
      </c>
      <c r="K68" s="37"/>
      <c r="L68" s="41">
        <f t="shared" si="2"/>
        <v>0</v>
      </c>
      <c r="M68" s="42">
        <f t="shared" si="3"/>
        <v>-3.9541255600880185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81</v>
      </c>
      <c r="C69" s="32"/>
      <c r="D69" s="32"/>
      <c r="E69" s="52">
        <f>SUM(E70:E71)</f>
        <v>0</v>
      </c>
      <c r="F69" s="52">
        <f t="shared" ref="F69:K69" si="26">SUM(F70:F71)</f>
        <v>18802212629</v>
      </c>
      <c r="G69" s="52">
        <f t="shared" si="26"/>
        <v>119732445</v>
      </c>
      <c r="H69" s="52">
        <f t="shared" si="26"/>
        <v>4069300</v>
      </c>
      <c r="I69" s="52">
        <f t="shared" si="26"/>
        <v>18678410884</v>
      </c>
      <c r="J69" s="52">
        <f t="shared" si="26"/>
        <v>18678410884</v>
      </c>
      <c r="K69" s="52">
        <f t="shared" si="26"/>
        <v>0</v>
      </c>
      <c r="L69" s="53">
        <f t="shared" si="2"/>
        <v>0</v>
      </c>
      <c r="M69" s="54">
        <f t="shared" si="3"/>
        <v>0.63679976055226639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82</v>
      </c>
      <c r="D70" s="35"/>
      <c r="E70" s="55"/>
      <c r="F70" s="55">
        <v>16681254172</v>
      </c>
      <c r="G70" s="55">
        <v>95403755</v>
      </c>
      <c r="H70" s="55">
        <v>2319300</v>
      </c>
      <c r="I70" s="37">
        <f>F70-G70-H70</f>
        <v>16583531117</v>
      </c>
      <c r="J70" s="37">
        <f>I70-K70</f>
        <v>16583531117</v>
      </c>
      <c r="K70" s="37"/>
      <c r="L70" s="56">
        <f t="shared" si="2"/>
        <v>0</v>
      </c>
      <c r="M70" s="57">
        <f t="shared" si="3"/>
        <v>0.57192195512576116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83</v>
      </c>
      <c r="D71" s="35"/>
      <c r="E71" s="55"/>
      <c r="F71" s="55">
        <v>2120958457</v>
      </c>
      <c r="G71" s="55">
        <v>24328690</v>
      </c>
      <c r="H71" s="55">
        <v>1750000</v>
      </c>
      <c r="I71" s="37">
        <f>F71-G71-H71</f>
        <v>2094879767</v>
      </c>
      <c r="J71" s="37">
        <f>I71-K71</f>
        <v>2094879767</v>
      </c>
      <c r="K71" s="37"/>
      <c r="L71" s="56">
        <f t="shared" si="2"/>
        <v>0</v>
      </c>
      <c r="M71" s="57">
        <f t="shared" si="3"/>
        <v>1.1470611279398575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84</v>
      </c>
      <c r="C72" s="32"/>
      <c r="D72" s="32"/>
      <c r="E72" s="51">
        <f>E73</f>
        <v>0</v>
      </c>
      <c r="F72" s="51">
        <f t="shared" ref="F72:K72" si="27">F73</f>
        <v>10931140</v>
      </c>
      <c r="G72" s="51">
        <f t="shared" si="27"/>
        <v>0</v>
      </c>
      <c r="H72" s="51">
        <f t="shared" si="27"/>
        <v>0</v>
      </c>
      <c r="I72" s="51">
        <f t="shared" si="27"/>
        <v>10931140</v>
      </c>
      <c r="J72" s="51">
        <f t="shared" si="27"/>
        <v>10931140</v>
      </c>
      <c r="K72" s="51">
        <f t="shared" si="27"/>
        <v>0</v>
      </c>
      <c r="L72" s="53">
        <f t="shared" si="2"/>
        <v>0</v>
      </c>
      <c r="M72" s="54">
        <f t="shared" si="3"/>
        <v>0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6" s="5" customFormat="1" ht="20.100000000000001" customHeight="1" x14ac:dyDescent="0.15">
      <c r="B73" s="46"/>
      <c r="C73" s="35" t="s">
        <v>85</v>
      </c>
      <c r="D73" s="35"/>
      <c r="E73" s="47"/>
      <c r="F73" s="47">
        <v>10931140</v>
      </c>
      <c r="G73" s="47">
        <v>0</v>
      </c>
      <c r="H73" s="47"/>
      <c r="I73" s="37">
        <f>F73-G73-H73</f>
        <v>10931140</v>
      </c>
      <c r="J73" s="37">
        <f>I73-K73</f>
        <v>10931140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8"/>
        <v/>
      </c>
      <c r="P73" s="9" t="str">
        <f t="shared" si="29"/>
        <v/>
      </c>
    </row>
    <row r="74" spans="2:16" s="5" customFormat="1" ht="20.100000000000001" customHeight="1" x14ac:dyDescent="0.15">
      <c r="B74" s="58" t="s">
        <v>87</v>
      </c>
      <c r="C74" s="59"/>
      <c r="D74" s="59"/>
      <c r="E74" s="51">
        <f>E75</f>
        <v>0</v>
      </c>
      <c r="F74" s="51">
        <f t="shared" ref="F74:K76" si="30">F75</f>
        <v>4161538761</v>
      </c>
      <c r="G74" s="51">
        <f t="shared" si="30"/>
        <v>143170290</v>
      </c>
      <c r="H74" s="51">
        <f t="shared" si="30"/>
        <v>0</v>
      </c>
      <c r="I74" s="51">
        <f t="shared" si="30"/>
        <v>4018368471</v>
      </c>
      <c r="J74" s="51">
        <f t="shared" si="30"/>
        <v>805728961</v>
      </c>
      <c r="K74" s="51">
        <f t="shared" si="30"/>
        <v>3212639510</v>
      </c>
      <c r="L74" s="53">
        <f>IFERROR(G74/E74,0)*100</f>
        <v>0</v>
      </c>
      <c r="M74" s="54">
        <f>IFERROR(G74/F74,0)*100</f>
        <v>3.4403209539155362</v>
      </c>
      <c r="O74" s="9" t="str">
        <f t="shared" si="28"/>
        <v/>
      </c>
      <c r="P74" s="9" t="str">
        <f t="shared" si="29"/>
        <v/>
      </c>
    </row>
    <row r="75" spans="2:16" s="5" customFormat="1" ht="20.100000000000001" customHeight="1" x14ac:dyDescent="0.15">
      <c r="B75" s="60"/>
      <c r="C75" s="63" t="s">
        <v>86</v>
      </c>
      <c r="D75" s="63"/>
      <c r="E75" s="64"/>
      <c r="F75" s="64">
        <v>4161538761</v>
      </c>
      <c r="G75" s="64">
        <v>143170290</v>
      </c>
      <c r="H75" s="64"/>
      <c r="I75" s="37">
        <f>F75-G75-H75</f>
        <v>4018368471</v>
      </c>
      <c r="J75" s="37">
        <f>I75-K75</f>
        <v>805728961</v>
      </c>
      <c r="K75" s="37">
        <v>3212639510</v>
      </c>
      <c r="L75" s="65">
        <f>IFERROR(G75/E75,0)*100</f>
        <v>0</v>
      </c>
      <c r="M75" s="66">
        <f>IFERROR(G75/F75,0)*100</f>
        <v>3.4403209539155362</v>
      </c>
      <c r="O75" s="9" t="str">
        <f t="shared" si="28"/>
        <v/>
      </c>
      <c r="P75" s="9" t="str">
        <f t="shared" si="29"/>
        <v/>
      </c>
    </row>
    <row r="76" spans="2:16" s="5" customFormat="1" ht="20.100000000000001" customHeight="1" x14ac:dyDescent="0.15">
      <c r="B76" s="58" t="s">
        <v>88</v>
      </c>
      <c r="C76" s="59"/>
      <c r="D76" s="59"/>
      <c r="E76" s="51">
        <f>E77</f>
        <v>0</v>
      </c>
      <c r="F76" s="51">
        <f t="shared" si="30"/>
        <v>4000000</v>
      </c>
      <c r="G76" s="51">
        <f t="shared" si="30"/>
        <v>0</v>
      </c>
      <c r="H76" s="51">
        <f t="shared" si="30"/>
        <v>0</v>
      </c>
      <c r="I76" s="51">
        <f t="shared" si="30"/>
        <v>4000000</v>
      </c>
      <c r="J76" s="51">
        <f t="shared" si="30"/>
        <v>4000000</v>
      </c>
      <c r="K76" s="51">
        <f t="shared" si="30"/>
        <v>0</v>
      </c>
      <c r="L76" s="53">
        <f t="shared" si="2"/>
        <v>0</v>
      </c>
      <c r="M76" s="54">
        <f t="shared" si="3"/>
        <v>0</v>
      </c>
      <c r="O76" s="9" t="str">
        <f t="shared" si="28"/>
        <v/>
      </c>
      <c r="P76" s="9" t="str">
        <f t="shared" si="29"/>
        <v/>
      </c>
    </row>
    <row r="77" spans="2:16" s="5" customFormat="1" ht="20.100000000000001" customHeight="1" thickBot="1" x14ac:dyDescent="0.2">
      <c r="B77" s="72"/>
      <c r="C77" s="67" t="s">
        <v>89</v>
      </c>
      <c r="D77" s="67"/>
      <c r="E77" s="68"/>
      <c r="F77" s="68">
        <v>4000000</v>
      </c>
      <c r="G77" s="68"/>
      <c r="H77" s="68"/>
      <c r="I77" s="69">
        <f>F77-G77-H77</f>
        <v>4000000</v>
      </c>
      <c r="J77" s="69">
        <f>I77-K77</f>
        <v>4000000</v>
      </c>
      <c r="K77" s="69"/>
      <c r="L77" s="70">
        <f t="shared" si="2"/>
        <v>0</v>
      </c>
      <c r="M77" s="71">
        <f t="shared" si="3"/>
        <v>0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93" fitToHeight="0" orientation="landscape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77"/>
  <sheetViews>
    <sheetView showGridLines="0" zoomScaleNormal="100" workbookViewId="0">
      <pane ySplit="7" topLeftCell="A8" activePane="bottomLeft" state="frozen"/>
      <selection pane="bottomLeft" activeCell="E26" sqref="E2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" width="8.88671875" style="3"/>
    <col min="17" max="17" width="43.21875" style="3" customWidth="1"/>
    <col min="18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기타특별회계 세외수입 징수현황"</f>
        <v>2023년 1 월  서구  기타특별회계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90</v>
      </c>
      <c r="L3" s="131" t="str">
        <f>'군구세외 일반회계'!L3:M3</f>
        <v>서구</v>
      </c>
      <c r="M3" s="131"/>
      <c r="O3" s="3">
        <f>COUNTIF(O7:P77,"err")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14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5</v>
      </c>
      <c r="I5" s="23" t="s">
        <v>15</v>
      </c>
      <c r="J5" s="24"/>
      <c r="K5" s="23"/>
      <c r="L5" s="132" t="s">
        <v>10</v>
      </c>
      <c r="M5" s="133"/>
    </row>
    <row r="6" spans="2:16" s="5" customFormat="1" ht="27" customHeight="1" thickBot="1" x14ac:dyDescent="0.2">
      <c r="B6" s="17" t="s">
        <v>13</v>
      </c>
      <c r="C6" s="18"/>
      <c r="D6" s="19"/>
      <c r="E6" s="20" t="s">
        <v>6</v>
      </c>
      <c r="F6" s="20" t="s">
        <v>7</v>
      </c>
      <c r="G6" s="20" t="s">
        <v>8</v>
      </c>
      <c r="H6" s="20" t="s">
        <v>9</v>
      </c>
      <c r="I6" s="25" t="s">
        <v>16</v>
      </c>
      <c r="J6" s="25" t="s">
        <v>17</v>
      </c>
      <c r="K6" s="25" t="s">
        <v>18</v>
      </c>
      <c r="L6" s="21" t="s">
        <v>11</v>
      </c>
      <c r="M6" s="22" t="s">
        <v>12</v>
      </c>
    </row>
    <row r="7" spans="2:16" s="9" customFormat="1" ht="20.100000000000001" customHeight="1" thickBot="1" x14ac:dyDescent="0.2">
      <c r="B7" s="129" t="s">
        <v>19</v>
      </c>
      <c r="C7" s="130"/>
      <c r="D7" s="130"/>
      <c r="E7" s="26">
        <f t="shared" ref="E7:K7" si="0">E8+E40+E62</f>
        <v>10011175995</v>
      </c>
      <c r="F7" s="26">
        <f t="shared" si="0"/>
        <v>10113965245</v>
      </c>
      <c r="G7" s="26">
        <f t="shared" si="0"/>
        <v>989567410</v>
      </c>
      <c r="H7" s="26">
        <f t="shared" si="0"/>
        <v>5735770</v>
      </c>
      <c r="I7" s="26">
        <f t="shared" si="0"/>
        <v>9118662065</v>
      </c>
      <c r="J7" s="26">
        <f t="shared" si="0"/>
        <v>9118616505</v>
      </c>
      <c r="K7" s="26">
        <f t="shared" si="0"/>
        <v>45560</v>
      </c>
      <c r="L7" s="27">
        <f>IFERROR(G7/E7,0)*100</f>
        <v>9.8846270457559768</v>
      </c>
      <c r="M7" s="28">
        <f>IFERROR(G7/F7,0)*100</f>
        <v>9.7841685830313523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1" t="s">
        <v>20</v>
      </c>
      <c r="C8" s="122"/>
      <c r="D8" s="122"/>
      <c r="E8" s="29">
        <f t="shared" ref="E8:K8" si="1">E9+E12+E22+E28+E34+E36</f>
        <v>2189220510</v>
      </c>
      <c r="F8" s="29">
        <f t="shared" si="1"/>
        <v>600269830</v>
      </c>
      <c r="G8" s="29">
        <f t="shared" si="1"/>
        <v>600269830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27.419340685785919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21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22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23</v>
      </c>
      <c r="D11" s="35"/>
      <c r="E11" s="36"/>
      <c r="F11" s="36"/>
      <c r="G11" s="36"/>
      <c r="H11" s="36"/>
      <c r="I11" s="37">
        <f>F11-G11-H11</f>
        <v>0</v>
      </c>
      <c r="J11" s="37">
        <f>I11-K11</f>
        <v>0</v>
      </c>
      <c r="K11" s="37"/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24</v>
      </c>
      <c r="C12" s="32"/>
      <c r="D12" s="32"/>
      <c r="E12" s="33">
        <f>SUM(E13:E21)</f>
        <v>1801094000</v>
      </c>
      <c r="F12" s="33">
        <f t="shared" ref="F12:K12" si="7">SUM(F13:F21)</f>
        <v>117309700</v>
      </c>
      <c r="G12" s="33">
        <f t="shared" si="7"/>
        <v>117309700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6.5132469487988969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25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26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27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28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7" s="9" customFormat="1" ht="20.100000000000001" customHeight="1" x14ac:dyDescent="0.15">
      <c r="B17" s="61"/>
      <c r="C17" s="35" t="s">
        <v>29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7" s="9" customFormat="1" ht="20.100000000000001" customHeight="1" x14ac:dyDescent="0.15">
      <c r="B18" s="61"/>
      <c r="C18" s="35" t="s">
        <v>30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7" s="9" customFormat="1" ht="20.100000000000001" customHeight="1" x14ac:dyDescent="0.15">
      <c r="B19" s="61"/>
      <c r="C19" s="35" t="s">
        <v>31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7" s="9" customFormat="1" ht="20.100000000000001" customHeight="1" x14ac:dyDescent="0.15">
      <c r="B20" s="61"/>
      <c r="C20" s="35" t="s">
        <v>32</v>
      </c>
      <c r="D20" s="35"/>
      <c r="E20" s="36">
        <v>1801094000</v>
      </c>
      <c r="F20" s="36">
        <v>117309700</v>
      </c>
      <c r="G20" s="36">
        <v>117309700</v>
      </c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  <c r="Q20" s="9" t="s">
        <v>121</v>
      </c>
    </row>
    <row r="21" spans="2:17" s="9" customFormat="1" ht="20.100000000000001" customHeight="1" x14ac:dyDescent="0.15">
      <c r="B21" s="62"/>
      <c r="C21" s="35" t="s">
        <v>33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7" s="9" customFormat="1" ht="20.100000000000001" customHeight="1" x14ac:dyDescent="0.15">
      <c r="B22" s="31" t="s">
        <v>34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7" s="9" customFormat="1" ht="20.100000000000001" customHeight="1" x14ac:dyDescent="0.15">
      <c r="B23" s="126"/>
      <c r="C23" s="35" t="s">
        <v>35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7" s="9" customFormat="1" ht="20.100000000000001" customHeight="1" x14ac:dyDescent="0.15">
      <c r="B24" s="126"/>
      <c r="C24" s="35" t="s">
        <v>36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7" s="9" customFormat="1" ht="20.100000000000001" customHeight="1" x14ac:dyDescent="0.15">
      <c r="B25" s="126"/>
      <c r="C25" s="35" t="s">
        <v>37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7" s="9" customFormat="1" ht="20.100000000000001" customHeight="1" x14ac:dyDescent="0.15">
      <c r="B26" s="126"/>
      <c r="C26" s="35" t="s">
        <v>38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7" s="9" customFormat="1" ht="20.100000000000001" customHeight="1" x14ac:dyDescent="0.15">
      <c r="B27" s="126"/>
      <c r="C27" s="35" t="s">
        <v>39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7" s="9" customFormat="1" ht="20.100000000000001" customHeight="1" x14ac:dyDescent="0.15">
      <c r="B28" s="31" t="s">
        <v>40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7" s="9" customFormat="1" ht="20.100000000000001" customHeight="1" x14ac:dyDescent="0.15">
      <c r="B29" s="126"/>
      <c r="C29" s="35" t="s">
        <v>41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7" s="9" customFormat="1" ht="20.100000000000001" customHeight="1" x14ac:dyDescent="0.15">
      <c r="B30" s="126"/>
      <c r="C30" s="35" t="s">
        <v>42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7" s="9" customFormat="1" ht="20.100000000000001" customHeight="1" x14ac:dyDescent="0.15">
      <c r="B31" s="126"/>
      <c r="C31" s="35" t="s">
        <v>43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7" s="9" customFormat="1" ht="20.100000000000001" customHeight="1" x14ac:dyDescent="0.15">
      <c r="B32" s="126"/>
      <c r="C32" s="35" t="s">
        <v>44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7" s="9" customFormat="1" ht="20.100000000000001" customHeight="1" x14ac:dyDescent="0.15">
      <c r="B33" s="126"/>
      <c r="C33" s="35" t="s">
        <v>45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7" s="9" customFormat="1" ht="20.100000000000001" customHeight="1" x14ac:dyDescent="0.15">
      <c r="B34" s="31" t="s">
        <v>46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7" s="9" customFormat="1" ht="20.100000000000001" customHeight="1" x14ac:dyDescent="0.15">
      <c r="B35" s="60"/>
      <c r="C35" s="35" t="s">
        <v>58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7" s="9" customFormat="1" ht="20.100000000000001" customHeight="1" x14ac:dyDescent="0.15">
      <c r="B36" s="31" t="s">
        <v>47</v>
      </c>
      <c r="C36" s="32"/>
      <c r="D36" s="32"/>
      <c r="E36" s="33">
        <f>SUM(E37:E39)</f>
        <v>388126510</v>
      </c>
      <c r="F36" s="33">
        <f t="shared" ref="F36:K36" si="13">SUM(F37:F39)</f>
        <v>482960130</v>
      </c>
      <c r="G36" s="33">
        <f t="shared" si="13"/>
        <v>482960130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124.43368787151385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7" s="9" customFormat="1" ht="20.100000000000001" customHeight="1" x14ac:dyDescent="0.15">
      <c r="B37" s="126"/>
      <c r="C37" s="35" t="s">
        <v>48</v>
      </c>
      <c r="D37" s="35"/>
      <c r="E37" s="36">
        <f>130000000+156000+257970510</f>
        <v>388126510</v>
      </c>
      <c r="F37" s="36">
        <f>221242540+2151830+1595250+257970510</f>
        <v>482960130</v>
      </c>
      <c r="G37" s="36">
        <f>221242540+2151830+1595250+257970510</f>
        <v>482960130</v>
      </c>
      <c r="H37" s="36"/>
      <c r="I37" s="37">
        <f>F37-G37-H37</f>
        <v>0</v>
      </c>
      <c r="J37" s="37">
        <f>I37-K37</f>
        <v>0</v>
      </c>
      <c r="K37" s="37"/>
      <c r="L37" s="41">
        <f t="shared" si="2"/>
        <v>124.43368787151385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  <c r="Q37" s="9" t="s">
        <v>122</v>
      </c>
    </row>
    <row r="38" spans="2:17" s="9" customFormat="1" ht="20.100000000000001" customHeight="1" x14ac:dyDescent="0.15">
      <c r="B38" s="126"/>
      <c r="C38" s="35" t="s">
        <v>49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7" s="10" customFormat="1" ht="20.100000000000001" customHeight="1" x14ac:dyDescent="0.15">
      <c r="B39" s="126"/>
      <c r="C39" s="35" t="s">
        <v>50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7" s="10" customFormat="1" ht="20.100000000000001" customHeight="1" x14ac:dyDescent="0.15">
      <c r="B40" s="124" t="s">
        <v>51</v>
      </c>
      <c r="C40" s="125"/>
      <c r="D40" s="125"/>
      <c r="E40" s="43">
        <f>E41+E46+E48+E52+E60</f>
        <v>4669955485</v>
      </c>
      <c r="F40" s="43">
        <f t="shared" ref="F40:K40" si="14">F41+F46+F48+F52+F60</f>
        <v>9213469415</v>
      </c>
      <c r="G40" s="43">
        <f t="shared" si="14"/>
        <v>89117140</v>
      </c>
      <c r="H40" s="43">
        <f t="shared" si="14"/>
        <v>5735770</v>
      </c>
      <c r="I40" s="43">
        <f t="shared" si="14"/>
        <v>9118616505</v>
      </c>
      <c r="J40" s="43">
        <f t="shared" si="14"/>
        <v>9118616505</v>
      </c>
      <c r="K40" s="43">
        <f t="shared" si="14"/>
        <v>0</v>
      </c>
      <c r="L40" s="44">
        <f t="shared" si="2"/>
        <v>1.9083081259820618</v>
      </c>
      <c r="M40" s="45">
        <f t="shared" si="3"/>
        <v>0.9672484488298484</v>
      </c>
      <c r="O40" s="9" t="str">
        <f t="shared" si="4"/>
        <v/>
      </c>
      <c r="P40" s="9" t="str">
        <f t="shared" si="5"/>
        <v/>
      </c>
    </row>
    <row r="41" spans="2:17" s="5" customFormat="1" ht="20.100000000000001" customHeight="1" x14ac:dyDescent="0.15">
      <c r="B41" s="31" t="s">
        <v>52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7" s="5" customFormat="1" ht="20.100000000000001" customHeight="1" x14ac:dyDescent="0.15">
      <c r="B42" s="60"/>
      <c r="C42" s="35" t="s">
        <v>53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7" s="5" customFormat="1" ht="20.100000000000001" customHeight="1" x14ac:dyDescent="0.15">
      <c r="B43" s="61"/>
      <c r="C43" s="35" t="s">
        <v>54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7" s="5" customFormat="1" ht="20.100000000000001" customHeight="1" x14ac:dyDescent="0.15">
      <c r="B44" s="61"/>
      <c r="C44" s="35" t="s">
        <v>55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7" s="5" customFormat="1" ht="20.100000000000001" customHeight="1" x14ac:dyDescent="0.15">
      <c r="B45" s="62"/>
      <c r="C45" s="35" t="s">
        <v>56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7" s="5" customFormat="1" ht="20.100000000000001" customHeight="1" x14ac:dyDescent="0.15">
      <c r="B46" s="31" t="s">
        <v>57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7" s="5" customFormat="1" ht="20.100000000000001" customHeight="1" x14ac:dyDescent="0.15">
      <c r="B47" s="60"/>
      <c r="C47" s="35" t="s">
        <v>59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7" s="5" customFormat="1" ht="20.100000000000001" customHeight="1" x14ac:dyDescent="0.15">
      <c r="B48" s="31" t="s">
        <v>60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7" s="5" customFormat="1" ht="20.100000000000001" customHeight="1" x14ac:dyDescent="0.15">
      <c r="B49" s="60"/>
      <c r="C49" s="35" t="s">
        <v>61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7" s="5" customFormat="1" ht="20.100000000000001" customHeight="1" x14ac:dyDescent="0.15">
      <c r="B50" s="61"/>
      <c r="C50" s="35" t="s">
        <v>62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7" s="5" customFormat="1" ht="20.100000000000001" customHeight="1" x14ac:dyDescent="0.15">
      <c r="B51" s="62"/>
      <c r="C51" s="35" t="s">
        <v>63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7" s="5" customFormat="1" ht="20.100000000000001" customHeight="1" x14ac:dyDescent="0.15">
      <c r="B52" s="48" t="s">
        <v>64</v>
      </c>
      <c r="C52" s="49"/>
      <c r="D52" s="49"/>
      <c r="E52" s="33">
        <f>SUM(E53:E59)</f>
        <v>53216950</v>
      </c>
      <c r="F52" s="33">
        <f t="shared" ref="F52:K52" si="18">SUM(F53:F59)</f>
        <v>14755950</v>
      </c>
      <c r="G52" s="33">
        <f t="shared" si="18"/>
        <v>9020210</v>
      </c>
      <c r="H52" s="33">
        <f t="shared" si="18"/>
        <v>0</v>
      </c>
      <c r="I52" s="33">
        <f t="shared" si="18"/>
        <v>5735740</v>
      </c>
      <c r="J52" s="33">
        <f t="shared" si="18"/>
        <v>5735740</v>
      </c>
      <c r="K52" s="33">
        <f t="shared" si="18"/>
        <v>0</v>
      </c>
      <c r="L52" s="39">
        <f t="shared" si="2"/>
        <v>16.949881569687854</v>
      </c>
      <c r="M52" s="40">
        <f t="shared" si="3"/>
        <v>61.129307160840206</v>
      </c>
      <c r="O52" s="9" t="str">
        <f t="shared" si="4"/>
        <v/>
      </c>
      <c r="P52" s="9" t="str">
        <f t="shared" si="5"/>
        <v/>
      </c>
    </row>
    <row r="53" spans="2:17" s="5" customFormat="1" ht="20.100000000000001" customHeight="1" x14ac:dyDescent="0.15">
      <c r="B53" s="60"/>
      <c r="C53" s="35" t="s">
        <v>65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7" s="5" customFormat="1" ht="20.100000000000001" customHeight="1" x14ac:dyDescent="0.15">
      <c r="B54" s="61"/>
      <c r="C54" s="35" t="s">
        <v>66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7" s="5" customFormat="1" ht="20.100000000000001" customHeight="1" x14ac:dyDescent="0.15">
      <c r="B55" s="61"/>
      <c r="C55" s="35" t="s">
        <v>67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7" s="5" customFormat="1" ht="20.100000000000001" customHeight="1" x14ac:dyDescent="0.15">
      <c r="B56" s="61"/>
      <c r="C56" s="35" t="s">
        <v>68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7" s="5" customFormat="1" ht="20.100000000000001" customHeight="1" x14ac:dyDescent="0.15">
      <c r="B57" s="61"/>
      <c r="C57" s="35" t="s">
        <v>69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7" s="5" customFormat="1" ht="20.100000000000001" customHeight="1" x14ac:dyDescent="0.15">
      <c r="B58" s="61"/>
      <c r="C58" s="35" t="s">
        <v>70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7" s="5" customFormat="1" ht="20.100000000000001" customHeight="1" x14ac:dyDescent="0.15">
      <c r="B59" s="62"/>
      <c r="C59" s="35" t="s">
        <v>71</v>
      </c>
      <c r="D59" s="35"/>
      <c r="E59" s="47">
        <f>39600000+12352120+1264830</f>
        <v>53216950</v>
      </c>
      <c r="F59" s="47">
        <f>1139000+12352120+1264830</f>
        <v>14755950</v>
      </c>
      <c r="G59" s="47">
        <f>1139000+6616380+1264830</f>
        <v>9020210</v>
      </c>
      <c r="H59" s="47"/>
      <c r="I59" s="37">
        <f t="shared" si="19"/>
        <v>5735740</v>
      </c>
      <c r="J59" s="37">
        <f t="shared" si="20"/>
        <v>5735740</v>
      </c>
      <c r="K59" s="37"/>
      <c r="L59" s="41">
        <f t="shared" si="2"/>
        <v>16.949881569687854</v>
      </c>
      <c r="M59" s="42">
        <f t="shared" si="3"/>
        <v>61.129307160840206</v>
      </c>
      <c r="O59" s="9" t="str">
        <f t="shared" si="4"/>
        <v/>
      </c>
      <c r="P59" s="9" t="str">
        <f t="shared" si="5"/>
        <v/>
      </c>
      <c r="Q59" s="5" t="s">
        <v>123</v>
      </c>
    </row>
    <row r="60" spans="2:17" s="5" customFormat="1" ht="20.100000000000001" customHeight="1" x14ac:dyDescent="0.15">
      <c r="B60" s="31" t="s">
        <v>72</v>
      </c>
      <c r="C60" s="32"/>
      <c r="D60" s="32"/>
      <c r="E60" s="50">
        <f>E61</f>
        <v>4616738535</v>
      </c>
      <c r="F60" s="50">
        <f t="shared" ref="F60:K60" si="21">F61</f>
        <v>9198713465</v>
      </c>
      <c r="G60" s="50">
        <f t="shared" si="21"/>
        <v>80096930</v>
      </c>
      <c r="H60" s="50">
        <f t="shared" si="21"/>
        <v>5735770</v>
      </c>
      <c r="I60" s="50">
        <f t="shared" si="21"/>
        <v>9112880765</v>
      </c>
      <c r="J60" s="50">
        <f t="shared" si="21"/>
        <v>9112880765</v>
      </c>
      <c r="K60" s="50">
        <f t="shared" si="21"/>
        <v>0</v>
      </c>
      <c r="L60" s="39">
        <f t="shared" si="2"/>
        <v>1.7349245445193919</v>
      </c>
      <c r="M60" s="40">
        <f t="shared" si="3"/>
        <v>0.87074056937156696</v>
      </c>
      <c r="O60" s="9" t="str">
        <f t="shared" si="4"/>
        <v/>
      </c>
      <c r="P60" s="9" t="str">
        <f t="shared" si="5"/>
        <v/>
      </c>
    </row>
    <row r="61" spans="2:17" s="5" customFormat="1" ht="20.100000000000001" customHeight="1" x14ac:dyDescent="0.15">
      <c r="B61" s="46"/>
      <c r="C61" s="35" t="s">
        <v>73</v>
      </c>
      <c r="D61" s="35"/>
      <c r="E61" s="47">
        <f>700000000+3913436535+3302000</f>
        <v>4616738535</v>
      </c>
      <c r="F61" s="47">
        <f>5263339220+3913436535+21937710</f>
        <v>9198713465</v>
      </c>
      <c r="G61" s="47">
        <f>79778850+292000+26080</f>
        <v>80096930</v>
      </c>
      <c r="H61" s="47">
        <v>5735770</v>
      </c>
      <c r="I61" s="37">
        <f>F61-G61-H61</f>
        <v>9112880765</v>
      </c>
      <c r="J61" s="37">
        <f>I61-K61</f>
        <v>9112880765</v>
      </c>
      <c r="K61" s="37"/>
      <c r="L61" s="41">
        <f>IFERROR(G61/E61,0)*100</f>
        <v>1.7349245445193919</v>
      </c>
      <c r="M61" s="42">
        <f>IFERROR(G61/F61,0)*100</f>
        <v>0.87074056937156696</v>
      </c>
      <c r="O61" s="9" t="str">
        <f t="shared" si="4"/>
        <v/>
      </c>
      <c r="P61" s="9" t="str">
        <f t="shared" si="5"/>
        <v/>
      </c>
      <c r="Q61" s="5" t="s">
        <v>119</v>
      </c>
    </row>
    <row r="62" spans="2:17" s="10" customFormat="1" ht="20.100000000000001" customHeight="1" x14ac:dyDescent="0.15">
      <c r="B62" s="124" t="s">
        <v>74</v>
      </c>
      <c r="C62" s="125"/>
      <c r="D62" s="125"/>
      <c r="E62" s="43">
        <f>E63+E65+E67+E69+E72+E74+E76</f>
        <v>3152000000</v>
      </c>
      <c r="F62" s="43">
        <f t="shared" ref="F62:K62" si="22">F63+F65+F67+F69+F72+F74+F76</f>
        <v>300226000</v>
      </c>
      <c r="G62" s="43">
        <f t="shared" si="22"/>
        <v>300180440</v>
      </c>
      <c r="H62" s="43">
        <f t="shared" si="22"/>
        <v>0</v>
      </c>
      <c r="I62" s="43">
        <f t="shared" si="22"/>
        <v>45560</v>
      </c>
      <c r="J62" s="43">
        <f t="shared" si="22"/>
        <v>0</v>
      </c>
      <c r="K62" s="43">
        <f t="shared" si="22"/>
        <v>45560</v>
      </c>
      <c r="L62" s="44">
        <f t="shared" si="2"/>
        <v>9.5234911167512681</v>
      </c>
      <c r="M62" s="45">
        <f t="shared" si="3"/>
        <v>99.984824765343433</v>
      </c>
      <c r="O62" s="9" t="str">
        <f t="shared" si="4"/>
        <v/>
      </c>
      <c r="P62" s="9" t="str">
        <f t="shared" si="5"/>
        <v/>
      </c>
    </row>
    <row r="63" spans="2:17" s="5" customFormat="1" ht="20.100000000000001" customHeight="1" x14ac:dyDescent="0.15">
      <c r="B63" s="31" t="s">
        <v>75</v>
      </c>
      <c r="C63" s="32"/>
      <c r="D63" s="32"/>
      <c r="E63" s="50">
        <f>E64</f>
        <v>0</v>
      </c>
      <c r="F63" s="50">
        <f t="shared" ref="F63:K63" si="23">F64</f>
        <v>0</v>
      </c>
      <c r="G63" s="50">
        <f t="shared" si="23"/>
        <v>0</v>
      </c>
      <c r="H63" s="50">
        <f t="shared" si="23"/>
        <v>0</v>
      </c>
      <c r="I63" s="50">
        <f t="shared" si="23"/>
        <v>0</v>
      </c>
      <c r="J63" s="50">
        <f t="shared" si="23"/>
        <v>0</v>
      </c>
      <c r="K63" s="50">
        <f t="shared" si="23"/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7" s="5" customFormat="1" ht="20.100000000000001" customHeight="1" x14ac:dyDescent="0.15">
      <c r="B64" s="46"/>
      <c r="C64" s="35" t="s">
        <v>76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7" s="5" customFormat="1" ht="20.100000000000001" customHeight="1" x14ac:dyDescent="0.15">
      <c r="B65" s="31" t="s">
        <v>77</v>
      </c>
      <c r="C65" s="32"/>
      <c r="D65" s="32"/>
      <c r="E65" s="51">
        <f>E66</f>
        <v>0</v>
      </c>
      <c r="F65" s="51">
        <f t="shared" ref="F65:K65" si="24">F66</f>
        <v>0</v>
      </c>
      <c r="G65" s="51">
        <f t="shared" si="24"/>
        <v>0</v>
      </c>
      <c r="H65" s="51">
        <f t="shared" si="24"/>
        <v>0</v>
      </c>
      <c r="I65" s="51">
        <f t="shared" si="24"/>
        <v>0</v>
      </c>
      <c r="J65" s="51">
        <f t="shared" si="24"/>
        <v>0</v>
      </c>
      <c r="K65" s="51">
        <f t="shared" si="24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7" s="5" customFormat="1" ht="20.100000000000001" customHeight="1" x14ac:dyDescent="0.15">
      <c r="B66" s="46"/>
      <c r="C66" s="35" t="s">
        <v>78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7" s="5" customFormat="1" ht="20.100000000000001" customHeight="1" x14ac:dyDescent="0.15">
      <c r="B67" s="31" t="s">
        <v>79</v>
      </c>
      <c r="C67" s="32"/>
      <c r="D67" s="32"/>
      <c r="E67" s="51">
        <f>E68</f>
        <v>0</v>
      </c>
      <c r="F67" s="51">
        <f t="shared" ref="F67:K67" si="25">F68</f>
        <v>0</v>
      </c>
      <c r="G67" s="51">
        <f t="shared" si="25"/>
        <v>0</v>
      </c>
      <c r="H67" s="51">
        <f t="shared" si="25"/>
        <v>0</v>
      </c>
      <c r="I67" s="51">
        <f t="shared" si="25"/>
        <v>0</v>
      </c>
      <c r="J67" s="51">
        <f t="shared" si="25"/>
        <v>0</v>
      </c>
      <c r="K67" s="51">
        <f t="shared" si="25"/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7" s="5" customFormat="1" ht="20.100000000000001" customHeight="1" x14ac:dyDescent="0.15">
      <c r="B68" s="46"/>
      <c r="C68" s="35" t="s">
        <v>80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7" s="5" customFormat="1" ht="20.100000000000001" customHeight="1" x14ac:dyDescent="0.15">
      <c r="B69" s="31" t="s">
        <v>81</v>
      </c>
      <c r="C69" s="32"/>
      <c r="D69" s="32"/>
      <c r="E69" s="52">
        <f>SUM(E70:E71)</f>
        <v>3120000000</v>
      </c>
      <c r="F69" s="52">
        <f t="shared" ref="F69:K69" si="26">SUM(F70:F71)</f>
        <v>300226000</v>
      </c>
      <c r="G69" s="52">
        <f t="shared" si="26"/>
        <v>300180440</v>
      </c>
      <c r="H69" s="52">
        <f t="shared" si="26"/>
        <v>0</v>
      </c>
      <c r="I69" s="52">
        <f t="shared" si="26"/>
        <v>45560</v>
      </c>
      <c r="J69" s="52">
        <f t="shared" si="26"/>
        <v>0</v>
      </c>
      <c r="K69" s="52">
        <f t="shared" si="26"/>
        <v>45560</v>
      </c>
      <c r="L69" s="53">
        <f t="shared" si="2"/>
        <v>9.6211679487179484</v>
      </c>
      <c r="M69" s="54">
        <f t="shared" si="3"/>
        <v>99.984824765343433</v>
      </c>
      <c r="O69" s="9" t="str">
        <f t="shared" si="4"/>
        <v/>
      </c>
      <c r="P69" s="9" t="str">
        <f t="shared" si="5"/>
        <v/>
      </c>
    </row>
    <row r="70" spans="2:17" s="5" customFormat="1" ht="20.100000000000001" customHeight="1" x14ac:dyDescent="0.15">
      <c r="B70" s="60"/>
      <c r="C70" s="35" t="s">
        <v>82</v>
      </c>
      <c r="D70" s="35"/>
      <c r="E70" s="55">
        <v>3120000000</v>
      </c>
      <c r="F70" s="55">
        <v>300226000</v>
      </c>
      <c r="G70" s="55">
        <v>300180440</v>
      </c>
      <c r="H70" s="55"/>
      <c r="I70" s="37">
        <f>F70-G70-H70</f>
        <v>45560</v>
      </c>
      <c r="J70" s="37">
        <f>I70-K70</f>
        <v>0</v>
      </c>
      <c r="K70" s="37">
        <v>45560</v>
      </c>
      <c r="L70" s="56">
        <f t="shared" si="2"/>
        <v>9.6211679487179484</v>
      </c>
      <c r="M70" s="57">
        <f t="shared" si="3"/>
        <v>99.984824765343433</v>
      </c>
      <c r="O70" s="9" t="str">
        <f t="shared" si="4"/>
        <v/>
      </c>
      <c r="P70" s="9" t="str">
        <f t="shared" si="5"/>
        <v/>
      </c>
    </row>
    <row r="71" spans="2:17" s="5" customFormat="1" ht="20.100000000000001" customHeight="1" x14ac:dyDescent="0.15">
      <c r="B71" s="62"/>
      <c r="C71" s="35" t="s">
        <v>83</v>
      </c>
      <c r="D71" s="35"/>
      <c r="E71" s="55"/>
      <c r="F71" s="55"/>
      <c r="G71" s="55"/>
      <c r="H71" s="55"/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7" s="5" customFormat="1" ht="20.100000000000001" customHeight="1" x14ac:dyDescent="0.15">
      <c r="B72" s="31" t="s">
        <v>84</v>
      </c>
      <c r="C72" s="32"/>
      <c r="D72" s="32"/>
      <c r="E72" s="51">
        <f>E73</f>
        <v>0</v>
      </c>
      <c r="F72" s="51">
        <f t="shared" ref="F72:K72" si="27">F73</f>
        <v>0</v>
      </c>
      <c r="G72" s="51">
        <f t="shared" si="27"/>
        <v>0</v>
      </c>
      <c r="H72" s="51">
        <f t="shared" si="27"/>
        <v>0</v>
      </c>
      <c r="I72" s="51">
        <f t="shared" si="27"/>
        <v>0</v>
      </c>
      <c r="J72" s="51">
        <f t="shared" si="27"/>
        <v>0</v>
      </c>
      <c r="K72" s="51">
        <f t="shared" si="27"/>
        <v>0</v>
      </c>
      <c r="L72" s="53">
        <f t="shared" si="2"/>
        <v>0</v>
      </c>
      <c r="M72" s="54">
        <f t="shared" si="3"/>
        <v>0</v>
      </c>
      <c r="O72" s="9" t="str">
        <f t="shared" ref="O72:O77" si="28">IF(F72=G72+H72+I72,"","err")</f>
        <v/>
      </c>
      <c r="P72" s="9" t="str">
        <f t="shared" ref="P72:P77" si="29">IF(I72=J72+K72,"","err")</f>
        <v/>
      </c>
    </row>
    <row r="73" spans="2:17" s="5" customFormat="1" ht="20.100000000000001" customHeight="1" x14ac:dyDescent="0.15">
      <c r="B73" s="46"/>
      <c r="C73" s="35" t="s">
        <v>85</v>
      </c>
      <c r="D73" s="35"/>
      <c r="E73" s="47"/>
      <c r="F73" s="47"/>
      <c r="G73" s="47"/>
      <c r="H73" s="47"/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9" t="str">
        <f t="shared" si="28"/>
        <v/>
      </c>
      <c r="P73" s="9" t="str">
        <f t="shared" si="29"/>
        <v/>
      </c>
    </row>
    <row r="74" spans="2:17" s="5" customFormat="1" ht="20.100000000000001" customHeight="1" x14ac:dyDescent="0.15">
      <c r="B74" s="58" t="s">
        <v>87</v>
      </c>
      <c r="C74" s="59"/>
      <c r="D74" s="59"/>
      <c r="E74" s="51">
        <f>E75</f>
        <v>32000000</v>
      </c>
      <c r="F74" s="51">
        <f t="shared" ref="F74:K76" si="30">F75</f>
        <v>0</v>
      </c>
      <c r="G74" s="51">
        <f t="shared" si="30"/>
        <v>0</v>
      </c>
      <c r="H74" s="51">
        <f t="shared" si="30"/>
        <v>0</v>
      </c>
      <c r="I74" s="51">
        <f t="shared" si="30"/>
        <v>0</v>
      </c>
      <c r="J74" s="51">
        <f t="shared" si="30"/>
        <v>0</v>
      </c>
      <c r="K74" s="51">
        <f t="shared" si="30"/>
        <v>0</v>
      </c>
      <c r="L74" s="53">
        <f>IFERROR(G74/E74,0)*100</f>
        <v>0</v>
      </c>
      <c r="M74" s="54">
        <f>IFERROR(G74/F74,0)*100</f>
        <v>0</v>
      </c>
      <c r="O74" s="9" t="str">
        <f t="shared" si="28"/>
        <v/>
      </c>
      <c r="P74" s="9" t="str">
        <f t="shared" si="29"/>
        <v/>
      </c>
    </row>
    <row r="75" spans="2:17" s="5" customFormat="1" ht="20.100000000000001" customHeight="1" x14ac:dyDescent="0.15">
      <c r="B75" s="60"/>
      <c r="C75" s="63" t="s">
        <v>86</v>
      </c>
      <c r="D75" s="63"/>
      <c r="E75" s="64">
        <v>32000000</v>
      </c>
      <c r="F75" s="64"/>
      <c r="G75" s="64"/>
      <c r="H75" s="64"/>
      <c r="I75" s="37">
        <f>F75-G75-H75</f>
        <v>0</v>
      </c>
      <c r="J75" s="37">
        <f>I75-K75</f>
        <v>0</v>
      </c>
      <c r="K75" s="37"/>
      <c r="L75" s="65">
        <f>IFERROR(G75/E75,0)*100</f>
        <v>0</v>
      </c>
      <c r="M75" s="66">
        <f>IFERROR(G75/F75,0)*100</f>
        <v>0</v>
      </c>
      <c r="O75" s="9" t="str">
        <f t="shared" si="28"/>
        <v/>
      </c>
      <c r="P75" s="9" t="str">
        <f t="shared" si="29"/>
        <v/>
      </c>
      <c r="Q75" s="5" t="s">
        <v>120</v>
      </c>
    </row>
    <row r="76" spans="2:17" s="5" customFormat="1" ht="20.100000000000001" customHeight="1" x14ac:dyDescent="0.15">
      <c r="B76" s="58" t="s">
        <v>88</v>
      </c>
      <c r="C76" s="59"/>
      <c r="D76" s="59"/>
      <c r="E76" s="51">
        <f>E77</f>
        <v>0</v>
      </c>
      <c r="F76" s="51">
        <f t="shared" si="30"/>
        <v>0</v>
      </c>
      <c r="G76" s="51">
        <f t="shared" si="30"/>
        <v>0</v>
      </c>
      <c r="H76" s="51">
        <f t="shared" si="30"/>
        <v>0</v>
      </c>
      <c r="I76" s="51">
        <f t="shared" si="30"/>
        <v>0</v>
      </c>
      <c r="J76" s="51">
        <f t="shared" si="30"/>
        <v>0</v>
      </c>
      <c r="K76" s="51">
        <f t="shared" si="30"/>
        <v>0</v>
      </c>
      <c r="L76" s="53">
        <f t="shared" si="2"/>
        <v>0</v>
      </c>
      <c r="M76" s="54">
        <f t="shared" si="3"/>
        <v>0</v>
      </c>
      <c r="O76" s="9" t="str">
        <f t="shared" si="28"/>
        <v/>
      </c>
      <c r="P76" s="9" t="str">
        <f t="shared" si="29"/>
        <v/>
      </c>
    </row>
    <row r="77" spans="2:17" s="5" customFormat="1" ht="20.100000000000001" customHeight="1" thickBot="1" x14ac:dyDescent="0.2">
      <c r="B77" s="72"/>
      <c r="C77" s="67" t="s">
        <v>89</v>
      </c>
      <c r="D77" s="67"/>
      <c r="E77" s="68"/>
      <c r="F77" s="68"/>
      <c r="G77" s="68"/>
      <c r="H77" s="68"/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9" t="str">
        <f t="shared" si="28"/>
        <v/>
      </c>
      <c r="P77" s="9" t="str">
        <f t="shared" si="29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93" fitToHeight="0" orientation="landscape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6"/>
  <sheetViews>
    <sheetView showGridLines="0" tabSelected="1" zoomScaleNormal="100" zoomScaleSheetLayoutView="115" workbookViewId="0">
      <pane ySplit="9" topLeftCell="A13" activePane="bottomLeft" state="frozen"/>
      <selection pane="bottomLeft" activeCell="G13" sqref="G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7" t="str">
        <f>B4&amp;L3&amp;"  과목별 세외수입 징수현황"</f>
        <v>2023년 1 월  서구  과목별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90</v>
      </c>
      <c r="L3" s="131" t="str">
        <f>'군구세외 일반회계'!L3:M3</f>
        <v>서구</v>
      </c>
      <c r="M3" s="131"/>
      <c r="O3" s="3">
        <f>COUNTIF(O7:P36,"err")</f>
        <v>0</v>
      </c>
    </row>
    <row r="4" spans="2:16" s="4" customFormat="1" ht="18.75" customHeight="1" thickBot="1" x14ac:dyDescent="0.2">
      <c r="B4" s="123" t="str">
        <f>'군구세외 일반회계'!B4:D4</f>
        <v xml:space="preserve">2023년 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14</v>
      </c>
      <c r="M4" s="128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5</v>
      </c>
      <c r="I5" s="23" t="s">
        <v>15</v>
      </c>
      <c r="J5" s="24"/>
      <c r="K5" s="23"/>
      <c r="L5" s="132" t="s">
        <v>10</v>
      </c>
      <c r="M5" s="133"/>
    </row>
    <row r="6" spans="2:16" s="5" customFormat="1" ht="27" customHeight="1" thickBot="1" x14ac:dyDescent="0.2">
      <c r="B6" s="17" t="s">
        <v>13</v>
      </c>
      <c r="C6" s="18"/>
      <c r="D6" s="19"/>
      <c r="E6" s="20" t="s">
        <v>6</v>
      </c>
      <c r="F6" s="20" t="s">
        <v>7</v>
      </c>
      <c r="G6" s="20" t="s">
        <v>8</v>
      </c>
      <c r="H6" s="20" t="s">
        <v>9</v>
      </c>
      <c r="I6" s="25" t="s">
        <v>16</v>
      </c>
      <c r="J6" s="25" t="s">
        <v>17</v>
      </c>
      <c r="K6" s="25" t="s">
        <v>18</v>
      </c>
      <c r="L6" s="21" t="s">
        <v>11</v>
      </c>
      <c r="M6" s="22" t="s">
        <v>12</v>
      </c>
    </row>
    <row r="7" spans="2:16" ht="20.100000000000001" customHeight="1" x14ac:dyDescent="0.15">
      <c r="B7" s="134" t="s">
        <v>116</v>
      </c>
      <c r="C7" s="135"/>
      <c r="D7" s="135"/>
      <c r="E7" s="77">
        <f>SUM(E8:E9)</f>
        <v>6376000000</v>
      </c>
      <c r="F7" s="77">
        <f>SUM(F8:F9)</f>
        <v>28528467524</v>
      </c>
      <c r="G7" s="77">
        <f>SUM(G8:G9)</f>
        <v>624022815</v>
      </c>
      <c r="H7" s="77">
        <f>SUM(H8:H9)</f>
        <v>13396060</v>
      </c>
      <c r="I7" s="77">
        <f>F7-G7-H7</f>
        <v>27891048649</v>
      </c>
      <c r="J7" s="77">
        <f>I7-K7</f>
        <v>27638760609</v>
      </c>
      <c r="K7" s="77">
        <f>SUM(K8:K9)</f>
        <v>252288040</v>
      </c>
      <c r="L7" s="78">
        <f t="shared" ref="L7:L33" si="0">IFERROR(G7/E7,0)*100</f>
        <v>9.7870579516938516</v>
      </c>
      <c r="M7" s="79">
        <f t="shared" ref="M7:M33" si="1">IFERROR(G7/F7,0)*100</f>
        <v>2.1873688605076014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6"/>
      <c r="C8" s="80" t="s">
        <v>105</v>
      </c>
      <c r="D8" s="81"/>
      <c r="E8" s="82">
        <f t="shared" ref="E8:H9" si="2">E11+E32</f>
        <v>5676000000</v>
      </c>
      <c r="F8" s="82">
        <f t="shared" si="2"/>
        <v>768775980</v>
      </c>
      <c r="G8" s="82">
        <f t="shared" si="2"/>
        <v>397363500</v>
      </c>
      <c r="H8" s="82">
        <f t="shared" si="2"/>
        <v>0</v>
      </c>
      <c r="I8" s="82">
        <f t="shared" ref="I8:I36" si="3">F8-G8-H8</f>
        <v>371412480</v>
      </c>
      <c r="J8" s="82">
        <f t="shared" ref="J8:J36" si="4">I8-K8</f>
        <v>119124440</v>
      </c>
      <c r="K8" s="82">
        <f>K11+K32</f>
        <v>252288040</v>
      </c>
      <c r="L8" s="83">
        <f>IFERROR(G8/E8,0)*100</f>
        <v>7.0007663847780126</v>
      </c>
      <c r="M8" s="84">
        <f>IFERROR(G8/F8,0)*100</f>
        <v>51.687814179626166</v>
      </c>
      <c r="O8" s="3" t="str">
        <f t="shared" ref="O8:O36" si="5">IF(F8=G8+H8+I8,"","err")</f>
        <v/>
      </c>
      <c r="P8" s="3" t="str">
        <f t="shared" ref="P8:P36" si="6">IF(I8=J8+K8,"","err")</f>
        <v/>
      </c>
    </row>
    <row r="9" spans="2:16" ht="20.100000000000001" customHeight="1" thickBot="1" x14ac:dyDescent="0.2">
      <c r="B9" s="137"/>
      <c r="C9" s="85" t="s">
        <v>106</v>
      </c>
      <c r="D9" s="86"/>
      <c r="E9" s="87">
        <f t="shared" si="2"/>
        <v>700000000</v>
      </c>
      <c r="F9" s="87">
        <f t="shared" si="2"/>
        <v>27759691544</v>
      </c>
      <c r="G9" s="87">
        <f t="shared" si="2"/>
        <v>226659315</v>
      </c>
      <c r="H9" s="87">
        <f t="shared" si="2"/>
        <v>13396060</v>
      </c>
      <c r="I9" s="87">
        <f t="shared" si="3"/>
        <v>27519636169</v>
      </c>
      <c r="J9" s="87">
        <f t="shared" si="4"/>
        <v>27519636169</v>
      </c>
      <c r="K9" s="87">
        <f>K12+K33</f>
        <v>0</v>
      </c>
      <c r="L9" s="88">
        <f>IFERROR(G9/E9,0)*100</f>
        <v>32.379902142857141</v>
      </c>
      <c r="M9" s="89">
        <f>IFERROR(G9/F9,0)*100</f>
        <v>0.81650516411804397</v>
      </c>
      <c r="O9" s="3" t="str">
        <f t="shared" si="5"/>
        <v/>
      </c>
      <c r="P9" s="3" t="str">
        <f t="shared" si="6"/>
        <v/>
      </c>
    </row>
    <row r="10" spans="2:16" ht="20.100000000000001" customHeight="1" x14ac:dyDescent="0.15">
      <c r="B10" s="145" t="s">
        <v>114</v>
      </c>
      <c r="C10" s="146"/>
      <c r="D10" s="146"/>
      <c r="E10" s="90">
        <f>SUM(E11:E12)</f>
        <v>2556000000</v>
      </c>
      <c r="F10" s="90">
        <f>SUM(F11:F12)</f>
        <v>22964902304</v>
      </c>
      <c r="G10" s="90">
        <f>SUM(G11:G12)</f>
        <v>244063525</v>
      </c>
      <c r="H10" s="90">
        <f>SUM(H11:H12)</f>
        <v>13396060</v>
      </c>
      <c r="I10" s="90">
        <f t="shared" si="3"/>
        <v>22707442719</v>
      </c>
      <c r="J10" s="90">
        <f t="shared" si="4"/>
        <v>22455200239</v>
      </c>
      <c r="K10" s="90">
        <f>SUM(K11:K12)</f>
        <v>252242480</v>
      </c>
      <c r="L10" s="90">
        <f t="shared" si="0"/>
        <v>9.5486512128325511</v>
      </c>
      <c r="M10" s="91">
        <f t="shared" si="1"/>
        <v>1.0627675300734429</v>
      </c>
      <c r="O10" s="3" t="str">
        <f t="shared" si="5"/>
        <v/>
      </c>
      <c r="P10" s="3" t="str">
        <f t="shared" si="6"/>
        <v/>
      </c>
    </row>
    <row r="11" spans="2:16" ht="20.100000000000001" customHeight="1" x14ac:dyDescent="0.15">
      <c r="B11" s="138"/>
      <c r="C11" s="92" t="s">
        <v>105</v>
      </c>
      <c r="D11" s="92"/>
      <c r="E11" s="93">
        <f>E14+E17+E20+E23+E26+E29</f>
        <v>2556000000</v>
      </c>
      <c r="F11" s="93">
        <f t="shared" ref="F11:K11" si="7">F14+F17+F20+F23+F26+F29</f>
        <v>468549980</v>
      </c>
      <c r="G11" s="93">
        <f t="shared" si="7"/>
        <v>97183060</v>
      </c>
      <c r="H11" s="93">
        <f t="shared" si="7"/>
        <v>0</v>
      </c>
      <c r="I11" s="93">
        <f t="shared" si="7"/>
        <v>371366920</v>
      </c>
      <c r="J11" s="93">
        <f t="shared" si="7"/>
        <v>119124440</v>
      </c>
      <c r="K11" s="93">
        <f t="shared" si="7"/>
        <v>252242480</v>
      </c>
      <c r="L11" s="94">
        <f t="shared" si="0"/>
        <v>3.8021541471048512</v>
      </c>
      <c r="M11" s="95">
        <f t="shared" si="1"/>
        <v>20.741236612580796</v>
      </c>
      <c r="O11" s="3" t="str">
        <f t="shared" si="5"/>
        <v/>
      </c>
      <c r="P11" s="3" t="str">
        <f t="shared" si="6"/>
        <v/>
      </c>
    </row>
    <row r="12" spans="2:16" ht="20.100000000000001" customHeight="1" x14ac:dyDescent="0.15">
      <c r="B12" s="139"/>
      <c r="C12" s="92" t="s">
        <v>106</v>
      </c>
      <c r="D12" s="92"/>
      <c r="E12" s="93">
        <f>E15+E18+E21+E24+E27+E30</f>
        <v>0</v>
      </c>
      <c r="F12" s="93">
        <f t="shared" ref="F12:K12" si="8">F15+F18+F21+F24+F27+F30</f>
        <v>22496352324</v>
      </c>
      <c r="G12" s="93">
        <f t="shared" si="8"/>
        <v>146880465</v>
      </c>
      <c r="H12" s="93">
        <f t="shared" si="8"/>
        <v>13396060</v>
      </c>
      <c r="I12" s="93">
        <f t="shared" si="8"/>
        <v>22336075799</v>
      </c>
      <c r="J12" s="93">
        <f t="shared" si="8"/>
        <v>22336075799</v>
      </c>
      <c r="K12" s="93">
        <f t="shared" si="8"/>
        <v>0</v>
      </c>
      <c r="L12" s="94">
        <f t="shared" si="0"/>
        <v>0</v>
      </c>
      <c r="M12" s="95">
        <f t="shared" si="1"/>
        <v>0.65290791540147641</v>
      </c>
      <c r="O12" s="3" t="str">
        <f t="shared" si="5"/>
        <v/>
      </c>
      <c r="P12" s="3" t="str">
        <f t="shared" si="6"/>
        <v/>
      </c>
    </row>
    <row r="13" spans="2:16" ht="20.100000000000001" customHeight="1" x14ac:dyDescent="0.15">
      <c r="B13" s="96" t="s">
        <v>107</v>
      </c>
      <c r="C13" s="97"/>
      <c r="D13" s="97"/>
      <c r="E13" s="98">
        <f t="shared" ref="E13:K13" si="9">SUM(E14:E15)</f>
        <v>0</v>
      </c>
      <c r="F13" s="98">
        <f t="shared" si="9"/>
        <v>120334840</v>
      </c>
      <c r="G13" s="98">
        <f t="shared" si="9"/>
        <v>474180</v>
      </c>
      <c r="H13" s="98">
        <f t="shared" si="9"/>
        <v>11076760</v>
      </c>
      <c r="I13" s="98">
        <f t="shared" si="9"/>
        <v>108783900</v>
      </c>
      <c r="J13" s="98">
        <f t="shared" si="9"/>
        <v>108543920</v>
      </c>
      <c r="K13" s="98">
        <f t="shared" si="9"/>
        <v>239980</v>
      </c>
      <c r="L13" s="98">
        <f t="shared" si="0"/>
        <v>0</v>
      </c>
      <c r="M13" s="99">
        <f t="shared" si="1"/>
        <v>0.39405046784455777</v>
      </c>
      <c r="O13" s="3" t="str">
        <f t="shared" si="5"/>
        <v/>
      </c>
      <c r="P13" s="3" t="str">
        <f t="shared" si="6"/>
        <v/>
      </c>
    </row>
    <row r="14" spans="2:16" ht="20.100000000000001" customHeight="1" x14ac:dyDescent="0.15">
      <c r="B14" s="100" t="s">
        <v>0</v>
      </c>
      <c r="C14" s="101" t="s">
        <v>105</v>
      </c>
      <c r="D14" s="101"/>
      <c r="E14" s="102"/>
      <c r="F14" s="102">
        <v>239980</v>
      </c>
      <c r="G14" s="102"/>
      <c r="H14" s="102"/>
      <c r="I14" s="103">
        <f t="shared" si="3"/>
        <v>239980</v>
      </c>
      <c r="J14" s="103">
        <f t="shared" si="4"/>
        <v>0</v>
      </c>
      <c r="K14" s="103">
        <v>239980</v>
      </c>
      <c r="L14" s="103">
        <f t="shared" si="0"/>
        <v>0</v>
      </c>
      <c r="M14" s="104">
        <f t="shared" si="1"/>
        <v>0</v>
      </c>
      <c r="O14" s="3" t="str">
        <f t="shared" si="5"/>
        <v/>
      </c>
      <c r="P14" s="3" t="str">
        <f t="shared" si="6"/>
        <v/>
      </c>
    </row>
    <row r="15" spans="2:16" ht="20.100000000000001" customHeight="1" x14ac:dyDescent="0.15">
      <c r="B15" s="105"/>
      <c r="C15" s="101" t="s">
        <v>106</v>
      </c>
      <c r="D15" s="101"/>
      <c r="E15" s="102"/>
      <c r="F15" s="102">
        <v>120094860</v>
      </c>
      <c r="G15" s="102">
        <v>474180</v>
      </c>
      <c r="H15" s="102">
        <v>11076760</v>
      </c>
      <c r="I15" s="103">
        <f t="shared" si="3"/>
        <v>108543920</v>
      </c>
      <c r="J15" s="103">
        <f t="shared" si="4"/>
        <v>108543920</v>
      </c>
      <c r="K15" s="103"/>
      <c r="L15" s="103">
        <f t="shared" si="0"/>
        <v>0</v>
      </c>
      <c r="M15" s="104">
        <f t="shared" si="1"/>
        <v>0.39483788065534192</v>
      </c>
      <c r="O15" s="3" t="str">
        <f t="shared" si="5"/>
        <v/>
      </c>
      <c r="P15" s="3" t="str">
        <f t="shared" si="6"/>
        <v/>
      </c>
    </row>
    <row r="16" spans="2:16" ht="20.100000000000001" customHeight="1" x14ac:dyDescent="0.15">
      <c r="B16" s="96" t="s">
        <v>108</v>
      </c>
      <c r="C16" s="97"/>
      <c r="D16" s="97"/>
      <c r="E16" s="98">
        <f t="shared" ref="E16:K16" si="10">SUM(E17:E18)</f>
        <v>1416000000</v>
      </c>
      <c r="F16" s="98">
        <f t="shared" si="10"/>
        <v>12271715479</v>
      </c>
      <c r="G16" s="98">
        <f t="shared" si="10"/>
        <v>86800275</v>
      </c>
      <c r="H16" s="98">
        <f t="shared" si="10"/>
        <v>0</v>
      </c>
      <c r="I16" s="98">
        <f t="shared" si="10"/>
        <v>12184915204</v>
      </c>
      <c r="J16" s="98">
        <f t="shared" si="10"/>
        <v>12184915204</v>
      </c>
      <c r="K16" s="98">
        <f t="shared" si="10"/>
        <v>0</v>
      </c>
      <c r="L16" s="98">
        <f t="shared" si="0"/>
        <v>6.1299629237288134</v>
      </c>
      <c r="M16" s="99">
        <f t="shared" si="1"/>
        <v>0.70731981317964199</v>
      </c>
      <c r="O16" s="3" t="str">
        <f t="shared" si="5"/>
        <v/>
      </c>
      <c r="P16" s="3" t="str">
        <f t="shared" si="6"/>
        <v/>
      </c>
    </row>
    <row r="17" spans="2:16" ht="20.100000000000001" customHeight="1" x14ac:dyDescent="0.15">
      <c r="B17" s="100" t="s">
        <v>0</v>
      </c>
      <c r="C17" s="101" t="s">
        <v>105</v>
      </c>
      <c r="D17" s="101"/>
      <c r="E17" s="102">
        <v>1416000000</v>
      </c>
      <c r="F17" s="102">
        <v>120209000</v>
      </c>
      <c r="G17" s="102">
        <v>26043560</v>
      </c>
      <c r="H17" s="102"/>
      <c r="I17" s="103">
        <f t="shared" si="3"/>
        <v>94165440</v>
      </c>
      <c r="J17" s="103">
        <f t="shared" si="4"/>
        <v>94165440</v>
      </c>
      <c r="K17" s="103"/>
      <c r="L17" s="103">
        <f t="shared" si="0"/>
        <v>1.839234463276836</v>
      </c>
      <c r="M17" s="104">
        <f t="shared" si="1"/>
        <v>21.665233052433678</v>
      </c>
      <c r="O17" s="3" t="str">
        <f t="shared" si="5"/>
        <v/>
      </c>
      <c r="P17" s="3" t="str">
        <f t="shared" si="6"/>
        <v/>
      </c>
    </row>
    <row r="18" spans="2:16" ht="20.100000000000001" customHeight="1" x14ac:dyDescent="0.15">
      <c r="B18" s="105"/>
      <c r="C18" s="101" t="s">
        <v>106</v>
      </c>
      <c r="D18" s="101"/>
      <c r="E18" s="102"/>
      <c r="F18" s="102">
        <v>12151506479</v>
      </c>
      <c r="G18" s="102">
        <v>60756715</v>
      </c>
      <c r="H18" s="102"/>
      <c r="I18" s="103">
        <f t="shared" si="3"/>
        <v>12090749764</v>
      </c>
      <c r="J18" s="103">
        <f t="shared" si="4"/>
        <v>12090749764</v>
      </c>
      <c r="K18" s="103"/>
      <c r="L18" s="103">
        <f t="shared" si="0"/>
        <v>0</v>
      </c>
      <c r="M18" s="104">
        <f t="shared" si="1"/>
        <v>0.49999327330317916</v>
      </c>
      <c r="O18" s="3" t="str">
        <f t="shared" si="5"/>
        <v/>
      </c>
      <c r="P18" s="3" t="str">
        <f t="shared" si="6"/>
        <v/>
      </c>
    </row>
    <row r="19" spans="2:16" ht="20.100000000000001" customHeight="1" x14ac:dyDescent="0.15">
      <c r="B19" s="96" t="s">
        <v>109</v>
      </c>
      <c r="C19" s="97"/>
      <c r="D19" s="97"/>
      <c r="E19" s="98">
        <f>SUM(E20:E21)</f>
        <v>840000000</v>
      </c>
      <c r="F19" s="98">
        <f t="shared" ref="F19:K19" si="11">SUM(F20:F21)</f>
        <v>3890457159</v>
      </c>
      <c r="G19" s="98">
        <f t="shared" si="11"/>
        <v>84817780</v>
      </c>
      <c r="H19" s="98">
        <f t="shared" si="11"/>
        <v>0</v>
      </c>
      <c r="I19" s="98">
        <f t="shared" si="11"/>
        <v>3805639379</v>
      </c>
      <c r="J19" s="98">
        <f t="shared" si="11"/>
        <v>3711319379</v>
      </c>
      <c r="K19" s="98">
        <f t="shared" si="11"/>
        <v>94320000</v>
      </c>
      <c r="L19" s="98">
        <f t="shared" si="0"/>
        <v>10.097354761904761</v>
      </c>
      <c r="M19" s="99">
        <f t="shared" si="1"/>
        <v>2.1801494408899105</v>
      </c>
      <c r="O19" s="3" t="str">
        <f t="shared" si="5"/>
        <v/>
      </c>
      <c r="P19" s="3" t="str">
        <f t="shared" si="6"/>
        <v/>
      </c>
    </row>
    <row r="20" spans="2:16" ht="20.100000000000001" customHeight="1" x14ac:dyDescent="0.15">
      <c r="B20" s="100" t="s">
        <v>0</v>
      </c>
      <c r="C20" s="101" t="s">
        <v>105</v>
      </c>
      <c r="D20" s="101"/>
      <c r="E20" s="102">
        <v>840000000</v>
      </c>
      <c r="F20" s="102">
        <v>169564000</v>
      </c>
      <c r="G20" s="102">
        <v>52404000</v>
      </c>
      <c r="H20" s="102"/>
      <c r="I20" s="103">
        <f t="shared" si="3"/>
        <v>117160000</v>
      </c>
      <c r="J20" s="103">
        <f t="shared" si="4"/>
        <v>22840000</v>
      </c>
      <c r="K20" s="103">
        <v>94320000</v>
      </c>
      <c r="L20" s="103">
        <f t="shared" si="0"/>
        <v>6.2385714285714284</v>
      </c>
      <c r="M20" s="104">
        <f t="shared" si="1"/>
        <v>30.905144960015097</v>
      </c>
      <c r="O20" s="3" t="str">
        <f t="shared" si="5"/>
        <v/>
      </c>
      <c r="P20" s="3" t="str">
        <f t="shared" si="6"/>
        <v/>
      </c>
    </row>
    <row r="21" spans="2:16" ht="20.100000000000001" customHeight="1" x14ac:dyDescent="0.15">
      <c r="B21" s="105"/>
      <c r="C21" s="101" t="s">
        <v>106</v>
      </c>
      <c r="D21" s="101"/>
      <c r="E21" s="102"/>
      <c r="F21" s="102">
        <v>3720893159</v>
      </c>
      <c r="G21" s="102">
        <v>32413780</v>
      </c>
      <c r="H21" s="102"/>
      <c r="I21" s="103">
        <f t="shared" si="3"/>
        <v>3688479379</v>
      </c>
      <c r="J21" s="103">
        <f t="shared" si="4"/>
        <v>3688479379</v>
      </c>
      <c r="K21" s="103"/>
      <c r="L21" s="103">
        <f t="shared" si="0"/>
        <v>0</v>
      </c>
      <c r="M21" s="104">
        <f t="shared" si="1"/>
        <v>0.87112901701029477</v>
      </c>
      <c r="O21" s="3" t="str">
        <f t="shared" si="5"/>
        <v/>
      </c>
      <c r="P21" s="3" t="str">
        <f t="shared" si="6"/>
        <v/>
      </c>
    </row>
    <row r="22" spans="2:16" ht="20.100000000000001" customHeight="1" x14ac:dyDescent="0.15">
      <c r="B22" s="96" t="s">
        <v>110</v>
      </c>
      <c r="C22" s="97"/>
      <c r="D22" s="97"/>
      <c r="E22" s="98">
        <f>SUM(E23:E24)</f>
        <v>0</v>
      </c>
      <c r="F22" s="98">
        <f t="shared" ref="F22:K22" si="12">SUM(F23:F24)</f>
        <v>618705474</v>
      </c>
      <c r="G22" s="98">
        <f t="shared" si="12"/>
        <v>1506000</v>
      </c>
      <c r="H22" s="98">
        <f t="shared" si="12"/>
        <v>2319300</v>
      </c>
      <c r="I22" s="98">
        <f t="shared" si="12"/>
        <v>614880174</v>
      </c>
      <c r="J22" s="98">
        <f t="shared" si="12"/>
        <v>614880174</v>
      </c>
      <c r="K22" s="98">
        <f t="shared" si="12"/>
        <v>0</v>
      </c>
      <c r="L22" s="98">
        <f t="shared" si="0"/>
        <v>0</v>
      </c>
      <c r="M22" s="99">
        <f t="shared" si="1"/>
        <v>0.24341145557732694</v>
      </c>
      <c r="O22" s="3" t="str">
        <f t="shared" si="5"/>
        <v/>
      </c>
      <c r="P22" s="3" t="str">
        <f t="shared" si="6"/>
        <v/>
      </c>
    </row>
    <row r="23" spans="2:16" ht="20.100000000000001" customHeight="1" x14ac:dyDescent="0.15">
      <c r="B23" s="100" t="s">
        <v>0</v>
      </c>
      <c r="C23" s="101" t="s">
        <v>105</v>
      </c>
      <c r="D23" s="101"/>
      <c r="E23" s="102">
        <v>0</v>
      </c>
      <c r="F23" s="102">
        <v>0</v>
      </c>
      <c r="G23" s="102"/>
      <c r="H23" s="102"/>
      <c r="I23" s="103">
        <f t="shared" si="3"/>
        <v>0</v>
      </c>
      <c r="J23" s="103">
        <f t="shared" si="4"/>
        <v>0</v>
      </c>
      <c r="K23" s="103"/>
      <c r="L23" s="103">
        <f t="shared" si="0"/>
        <v>0</v>
      </c>
      <c r="M23" s="104">
        <f t="shared" si="1"/>
        <v>0</v>
      </c>
      <c r="O23" s="3" t="str">
        <f t="shared" si="5"/>
        <v/>
      </c>
      <c r="P23" s="3" t="str">
        <f t="shared" si="6"/>
        <v/>
      </c>
    </row>
    <row r="24" spans="2:16" ht="20.100000000000001" customHeight="1" x14ac:dyDescent="0.15">
      <c r="B24" s="105"/>
      <c r="C24" s="101" t="s">
        <v>106</v>
      </c>
      <c r="D24" s="101"/>
      <c r="E24" s="102"/>
      <c r="F24" s="102">
        <v>618705474</v>
      </c>
      <c r="G24" s="102">
        <v>1506000</v>
      </c>
      <c r="H24" s="102">
        <v>2319300</v>
      </c>
      <c r="I24" s="103">
        <f t="shared" si="3"/>
        <v>614880174</v>
      </c>
      <c r="J24" s="103">
        <f t="shared" si="4"/>
        <v>614880174</v>
      </c>
      <c r="K24" s="103"/>
      <c r="L24" s="103">
        <f t="shared" si="0"/>
        <v>0</v>
      </c>
      <c r="M24" s="104">
        <f t="shared" si="1"/>
        <v>0.24341145557732694</v>
      </c>
      <c r="O24" s="3" t="str">
        <f t="shared" si="5"/>
        <v/>
      </c>
      <c r="P24" s="3" t="str">
        <f t="shared" si="6"/>
        <v/>
      </c>
    </row>
    <row r="25" spans="2:16" ht="20.100000000000001" customHeight="1" x14ac:dyDescent="0.15">
      <c r="B25" s="96" t="s">
        <v>111</v>
      </c>
      <c r="C25" s="97"/>
      <c r="D25" s="97"/>
      <c r="E25" s="98">
        <f t="shared" ref="E25:K25" si="13">SUM(E26:E27)</f>
        <v>0</v>
      </c>
      <c r="F25" s="98">
        <f t="shared" si="13"/>
        <v>3858153013</v>
      </c>
      <c r="G25" s="98">
        <f t="shared" si="13"/>
        <v>300000</v>
      </c>
      <c r="H25" s="98">
        <f t="shared" si="13"/>
        <v>0</v>
      </c>
      <c r="I25" s="98">
        <f t="shared" si="13"/>
        <v>3857853013</v>
      </c>
      <c r="J25" s="98">
        <f t="shared" si="13"/>
        <v>3857853013</v>
      </c>
      <c r="K25" s="98">
        <f t="shared" si="13"/>
        <v>0</v>
      </c>
      <c r="L25" s="98">
        <f t="shared" si="0"/>
        <v>0</v>
      </c>
      <c r="M25" s="99">
        <f t="shared" si="1"/>
        <v>7.7757413713026319E-3</v>
      </c>
      <c r="O25" s="3" t="str">
        <f t="shared" si="5"/>
        <v/>
      </c>
      <c r="P25" s="3" t="str">
        <f t="shared" si="6"/>
        <v/>
      </c>
    </row>
    <row r="26" spans="2:16" ht="20.100000000000001" customHeight="1" x14ac:dyDescent="0.15">
      <c r="B26" s="100" t="s">
        <v>0</v>
      </c>
      <c r="C26" s="101" t="s">
        <v>105</v>
      </c>
      <c r="D26" s="101"/>
      <c r="E26" s="102">
        <v>0</v>
      </c>
      <c r="F26" s="102">
        <v>0</v>
      </c>
      <c r="G26" s="102"/>
      <c r="H26" s="102"/>
      <c r="I26" s="103">
        <f t="shared" si="3"/>
        <v>0</v>
      </c>
      <c r="J26" s="103">
        <f t="shared" si="4"/>
        <v>0</v>
      </c>
      <c r="K26" s="103"/>
      <c r="L26" s="103">
        <f t="shared" si="0"/>
        <v>0</v>
      </c>
      <c r="M26" s="104">
        <f t="shared" si="1"/>
        <v>0</v>
      </c>
      <c r="O26" s="3" t="str">
        <f t="shared" si="5"/>
        <v/>
      </c>
      <c r="P26" s="3" t="str">
        <f t="shared" si="6"/>
        <v/>
      </c>
    </row>
    <row r="27" spans="2:16" ht="20.100000000000001" customHeight="1" x14ac:dyDescent="0.15">
      <c r="B27" s="105"/>
      <c r="C27" s="101" t="s">
        <v>106</v>
      </c>
      <c r="D27" s="101"/>
      <c r="E27" s="102"/>
      <c r="F27" s="102">
        <v>3858153013</v>
      </c>
      <c r="G27" s="102">
        <v>300000</v>
      </c>
      <c r="H27" s="102"/>
      <c r="I27" s="103">
        <f t="shared" si="3"/>
        <v>3857853013</v>
      </c>
      <c r="J27" s="103">
        <f t="shared" si="4"/>
        <v>3857853013</v>
      </c>
      <c r="K27" s="103"/>
      <c r="L27" s="103">
        <f t="shared" si="0"/>
        <v>0</v>
      </c>
      <c r="M27" s="104">
        <f t="shared" si="1"/>
        <v>7.7757413713026319E-3</v>
      </c>
      <c r="O27" s="3" t="str">
        <f t="shared" si="5"/>
        <v/>
      </c>
      <c r="P27" s="3" t="str">
        <f t="shared" si="6"/>
        <v/>
      </c>
    </row>
    <row r="28" spans="2:16" ht="20.100000000000001" customHeight="1" x14ac:dyDescent="0.15">
      <c r="B28" s="96" t="s">
        <v>112</v>
      </c>
      <c r="C28" s="97"/>
      <c r="D28" s="97"/>
      <c r="E28" s="98">
        <f t="shared" ref="E28:K28" si="14">SUM(E29:E30)</f>
        <v>300000000</v>
      </c>
      <c r="F28" s="98">
        <f t="shared" si="14"/>
        <v>2205536339</v>
      </c>
      <c r="G28" s="98">
        <f t="shared" si="14"/>
        <v>70165290</v>
      </c>
      <c r="H28" s="98">
        <f t="shared" si="14"/>
        <v>0</v>
      </c>
      <c r="I28" s="98">
        <f t="shared" si="14"/>
        <v>2135371049</v>
      </c>
      <c r="J28" s="98">
        <f t="shared" si="14"/>
        <v>1977688549</v>
      </c>
      <c r="K28" s="98">
        <f t="shared" si="14"/>
        <v>157682500</v>
      </c>
      <c r="L28" s="98">
        <f t="shared" si="0"/>
        <v>23.38843</v>
      </c>
      <c r="M28" s="99">
        <f t="shared" si="1"/>
        <v>3.1813255016153237</v>
      </c>
      <c r="O28" s="3" t="str">
        <f t="shared" si="5"/>
        <v/>
      </c>
      <c r="P28" s="3" t="str">
        <f t="shared" si="6"/>
        <v/>
      </c>
    </row>
    <row r="29" spans="2:16" ht="20.100000000000001" customHeight="1" x14ac:dyDescent="0.15">
      <c r="B29" s="100" t="s">
        <v>0</v>
      </c>
      <c r="C29" s="101" t="s">
        <v>105</v>
      </c>
      <c r="D29" s="101"/>
      <c r="E29" s="102">
        <v>300000000</v>
      </c>
      <c r="F29" s="102">
        <v>178537000</v>
      </c>
      <c r="G29" s="102">
        <v>18735500</v>
      </c>
      <c r="H29" s="102"/>
      <c r="I29" s="103">
        <f t="shared" si="3"/>
        <v>159801500</v>
      </c>
      <c r="J29" s="103">
        <f t="shared" si="4"/>
        <v>2119000</v>
      </c>
      <c r="K29" s="103">
        <v>157682500</v>
      </c>
      <c r="L29" s="103">
        <f t="shared" si="0"/>
        <v>6.245166666666667</v>
      </c>
      <c r="M29" s="104">
        <f t="shared" si="1"/>
        <v>10.493903224541691</v>
      </c>
      <c r="O29" s="3" t="str">
        <f t="shared" si="5"/>
        <v/>
      </c>
      <c r="P29" s="3" t="str">
        <f t="shared" si="6"/>
        <v/>
      </c>
    </row>
    <row r="30" spans="2:16" ht="20.100000000000001" customHeight="1" thickBot="1" x14ac:dyDescent="0.2">
      <c r="B30" s="105"/>
      <c r="C30" s="101" t="s">
        <v>106</v>
      </c>
      <c r="D30" s="101"/>
      <c r="E30" s="102"/>
      <c r="F30" s="102">
        <v>2026999339</v>
      </c>
      <c r="G30" s="102">
        <v>51429790</v>
      </c>
      <c r="H30" s="102"/>
      <c r="I30" s="103">
        <f t="shared" si="3"/>
        <v>1975569549</v>
      </c>
      <c r="J30" s="103">
        <f t="shared" si="4"/>
        <v>1975569549</v>
      </c>
      <c r="K30" s="103"/>
      <c r="L30" s="103">
        <f t="shared" si="0"/>
        <v>0</v>
      </c>
      <c r="M30" s="104">
        <f t="shared" si="1"/>
        <v>2.5372376305446838</v>
      </c>
      <c r="O30" s="3" t="str">
        <f t="shared" si="5"/>
        <v/>
      </c>
      <c r="P30" s="3" t="str">
        <f t="shared" si="6"/>
        <v/>
      </c>
    </row>
    <row r="31" spans="2:16" ht="20.100000000000001" customHeight="1" x14ac:dyDescent="0.15">
      <c r="B31" s="140" t="s">
        <v>115</v>
      </c>
      <c r="C31" s="141"/>
      <c r="D31" s="141"/>
      <c r="E31" s="106">
        <f>SUM(E32:E33)</f>
        <v>3820000000</v>
      </c>
      <c r="F31" s="106">
        <f>SUM(F32:F33)</f>
        <v>5563565220</v>
      </c>
      <c r="G31" s="106">
        <f>SUM(G32:G33)</f>
        <v>379959290</v>
      </c>
      <c r="H31" s="106">
        <f>SUM(H32:H33)</f>
        <v>0</v>
      </c>
      <c r="I31" s="106">
        <f t="shared" si="3"/>
        <v>5183605930</v>
      </c>
      <c r="J31" s="106">
        <f t="shared" si="4"/>
        <v>5183560370</v>
      </c>
      <c r="K31" s="106">
        <f>SUM(K32:K33)</f>
        <v>45560</v>
      </c>
      <c r="L31" s="106">
        <f t="shared" si="0"/>
        <v>9.9465782722513101</v>
      </c>
      <c r="M31" s="107">
        <f t="shared" si="1"/>
        <v>6.829420973337669</v>
      </c>
      <c r="O31" s="3" t="str">
        <f t="shared" si="5"/>
        <v/>
      </c>
      <c r="P31" s="3" t="str">
        <f t="shared" si="6"/>
        <v/>
      </c>
    </row>
    <row r="32" spans="2:16" ht="20.100000000000001" customHeight="1" x14ac:dyDescent="0.15">
      <c r="B32" s="138"/>
      <c r="C32" s="92" t="s">
        <v>105</v>
      </c>
      <c r="D32" s="92"/>
      <c r="E32" s="93">
        <f>E35</f>
        <v>3120000000</v>
      </c>
      <c r="F32" s="93">
        <f t="shared" ref="F32:K32" si="15">F35</f>
        <v>300226000</v>
      </c>
      <c r="G32" s="93">
        <f t="shared" si="15"/>
        <v>300180440</v>
      </c>
      <c r="H32" s="93">
        <f t="shared" si="15"/>
        <v>0</v>
      </c>
      <c r="I32" s="93">
        <f t="shared" si="15"/>
        <v>45560</v>
      </c>
      <c r="J32" s="93">
        <f t="shared" si="15"/>
        <v>0</v>
      </c>
      <c r="K32" s="93">
        <f t="shared" si="15"/>
        <v>45560</v>
      </c>
      <c r="L32" s="94">
        <f t="shared" si="0"/>
        <v>9.6211679487179484</v>
      </c>
      <c r="M32" s="95">
        <f t="shared" si="1"/>
        <v>99.984824765343433</v>
      </c>
      <c r="O32" s="3" t="str">
        <f t="shared" si="5"/>
        <v/>
      </c>
      <c r="P32" s="3" t="str">
        <f t="shared" si="6"/>
        <v/>
      </c>
    </row>
    <row r="33" spans="2:16" ht="20.100000000000001" customHeight="1" thickBot="1" x14ac:dyDescent="0.2">
      <c r="B33" s="142"/>
      <c r="C33" s="108" t="s">
        <v>106</v>
      </c>
      <c r="D33" s="108"/>
      <c r="E33" s="109">
        <f>E36</f>
        <v>700000000</v>
      </c>
      <c r="F33" s="109">
        <f t="shared" ref="F33:K33" si="16">F36</f>
        <v>5263339220</v>
      </c>
      <c r="G33" s="109">
        <f t="shared" si="16"/>
        <v>79778850</v>
      </c>
      <c r="H33" s="109">
        <f t="shared" si="16"/>
        <v>0</v>
      </c>
      <c r="I33" s="109">
        <f t="shared" si="16"/>
        <v>5183560370</v>
      </c>
      <c r="J33" s="109">
        <f t="shared" si="16"/>
        <v>5183560370</v>
      </c>
      <c r="K33" s="109">
        <f t="shared" si="16"/>
        <v>0</v>
      </c>
      <c r="L33" s="110">
        <f t="shared" si="0"/>
        <v>11.396978571428571</v>
      </c>
      <c r="M33" s="111">
        <f t="shared" si="1"/>
        <v>1.5157459298243749</v>
      </c>
      <c r="O33" s="3" t="str">
        <f t="shared" si="5"/>
        <v/>
      </c>
      <c r="P33" s="3" t="str">
        <f t="shared" si="6"/>
        <v/>
      </c>
    </row>
    <row r="34" spans="2:16" ht="20.100000000000001" customHeight="1" x14ac:dyDescent="0.15">
      <c r="B34" s="96" t="s">
        <v>113</v>
      </c>
      <c r="C34" s="97"/>
      <c r="D34" s="97"/>
      <c r="E34" s="98">
        <f>SUM(E35:E36)</f>
        <v>3820000000</v>
      </c>
      <c r="F34" s="98">
        <f t="shared" ref="F34:K34" si="17">SUM(F35:F36)</f>
        <v>5563565220</v>
      </c>
      <c r="G34" s="98">
        <f t="shared" si="17"/>
        <v>379959290</v>
      </c>
      <c r="H34" s="98">
        <f t="shared" si="17"/>
        <v>0</v>
      </c>
      <c r="I34" s="98">
        <f t="shared" si="17"/>
        <v>5183605930</v>
      </c>
      <c r="J34" s="98">
        <f t="shared" si="17"/>
        <v>5183560370</v>
      </c>
      <c r="K34" s="98">
        <f t="shared" si="17"/>
        <v>45560</v>
      </c>
      <c r="L34" s="98">
        <f>IFERROR(G34/E34,0)*100</f>
        <v>9.9465782722513101</v>
      </c>
      <c r="M34" s="99">
        <f>IFERROR(G34/F34,0)*100</f>
        <v>6.829420973337669</v>
      </c>
      <c r="O34" s="3" t="str">
        <f t="shared" si="5"/>
        <v/>
      </c>
      <c r="P34" s="3" t="str">
        <f t="shared" si="6"/>
        <v/>
      </c>
    </row>
    <row r="35" spans="2:16" ht="20.100000000000001" customHeight="1" x14ac:dyDescent="0.15">
      <c r="B35" s="143" t="s">
        <v>0</v>
      </c>
      <c r="C35" s="112" t="s">
        <v>105</v>
      </c>
      <c r="D35" s="112"/>
      <c r="E35" s="113">
        <v>3120000000</v>
      </c>
      <c r="F35" s="113">
        <v>300226000</v>
      </c>
      <c r="G35" s="113">
        <v>300180440</v>
      </c>
      <c r="H35" s="113"/>
      <c r="I35" s="114">
        <f t="shared" si="3"/>
        <v>45560</v>
      </c>
      <c r="J35" s="114">
        <f t="shared" si="4"/>
        <v>0</v>
      </c>
      <c r="K35" s="114">
        <v>45560</v>
      </c>
      <c r="L35" s="114">
        <f>IFERROR(G35/E35,0)*100</f>
        <v>9.6211679487179484</v>
      </c>
      <c r="M35" s="115">
        <f>IFERROR(G35/F35,0)*100</f>
        <v>99.984824765343433</v>
      </c>
      <c r="O35" s="3" t="str">
        <f t="shared" si="5"/>
        <v/>
      </c>
      <c r="P35" s="3" t="str">
        <f t="shared" si="6"/>
        <v/>
      </c>
    </row>
    <row r="36" spans="2:16" ht="20.100000000000001" customHeight="1" thickBot="1" x14ac:dyDescent="0.2">
      <c r="B36" s="144"/>
      <c r="C36" s="116" t="s">
        <v>106</v>
      </c>
      <c r="D36" s="116"/>
      <c r="E36" s="117">
        <v>700000000</v>
      </c>
      <c r="F36" s="117">
        <v>5263339220</v>
      </c>
      <c r="G36" s="117">
        <v>79778850</v>
      </c>
      <c r="H36" s="117"/>
      <c r="I36" s="118">
        <f t="shared" si="3"/>
        <v>5183560370</v>
      </c>
      <c r="J36" s="118">
        <f t="shared" si="4"/>
        <v>5183560370</v>
      </c>
      <c r="K36" s="118"/>
      <c r="L36" s="118">
        <f>IFERROR(G36/E36,0)*100</f>
        <v>11.396978571428571</v>
      </c>
      <c r="M36" s="119">
        <f>IFERROR(G36/F36,0)*100</f>
        <v>1.5157459298243749</v>
      </c>
      <c r="O36" s="3" t="str">
        <f t="shared" si="5"/>
        <v/>
      </c>
      <c r="P36" s="3" t="str">
        <f t="shared" si="6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93" fitToHeight="0" orientation="landscape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92"/>
  <sheetViews>
    <sheetView showGridLines="0" zoomScaleNormal="100" workbookViewId="0">
      <pane ySplit="7" topLeftCell="A59" activePane="bottomLeft" state="frozen"/>
      <selection pane="bottomLeft" activeCell="G107" sqref="G10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" width="8.88671875" style="3"/>
    <col min="17" max="17" width="27.77734375" style="3" customWidth="1"/>
    <col min="18" max="16384" width="8.88671875" style="3"/>
  </cols>
  <sheetData>
    <row r="1" spans="2:18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  <c r="R1" s="3">
        <f ca="1">R:R</f>
        <v>0</v>
      </c>
    </row>
    <row r="2" spans="2:18" ht="30" customHeight="1" x14ac:dyDescent="0.15">
      <c r="B2" s="127" t="str">
        <f>B4&amp;L3&amp;"  일반회계 세외수입 징수현황"</f>
        <v>2023년 1 월  서구  일반회계 세외수입 징수현황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8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90</v>
      </c>
      <c r="L3" s="131" t="str">
        <f>'군구세외 일반회계'!L3:M3</f>
        <v>서구</v>
      </c>
      <c r="M3" s="131"/>
      <c r="O3" s="3">
        <f>COUNTIF(O7:P92,"err")</f>
        <v>0</v>
      </c>
    </row>
    <row r="4" spans="2:18" s="4" customFormat="1" ht="18.75" customHeight="1" thickBot="1" x14ac:dyDescent="0.2">
      <c r="B4" s="123" t="str">
        <f>'군구세외 일반회계'!B4:D4</f>
        <v xml:space="preserve">2023년 1 월  </v>
      </c>
      <c r="C4" s="123"/>
      <c r="D4" s="123"/>
      <c r="E4" s="1"/>
      <c r="F4" s="1"/>
      <c r="G4" s="1"/>
      <c r="H4" s="1"/>
      <c r="I4" s="1"/>
      <c r="J4" s="1"/>
      <c r="K4" s="1"/>
      <c r="L4" s="128" t="s">
        <v>14</v>
      </c>
      <c r="M4" s="128"/>
    </row>
    <row r="5" spans="2:18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5</v>
      </c>
      <c r="I5" s="23" t="s">
        <v>15</v>
      </c>
      <c r="J5" s="24"/>
      <c r="K5" s="23"/>
      <c r="L5" s="132" t="s">
        <v>10</v>
      </c>
      <c r="M5" s="133"/>
    </row>
    <row r="6" spans="2:18" s="5" customFormat="1" ht="27" customHeight="1" thickBot="1" x14ac:dyDescent="0.2">
      <c r="B6" s="17" t="s">
        <v>13</v>
      </c>
      <c r="C6" s="18"/>
      <c r="D6" s="19"/>
      <c r="E6" s="20" t="s">
        <v>6</v>
      </c>
      <c r="F6" s="20" t="s">
        <v>7</v>
      </c>
      <c r="G6" s="20" t="s">
        <v>8</v>
      </c>
      <c r="H6" s="20" t="s">
        <v>9</v>
      </c>
      <c r="I6" s="25" t="s">
        <v>16</v>
      </c>
      <c r="J6" s="25" t="s">
        <v>17</v>
      </c>
      <c r="K6" s="25" t="s">
        <v>18</v>
      </c>
      <c r="L6" s="21" t="s">
        <v>11</v>
      </c>
      <c r="M6" s="22" t="s">
        <v>12</v>
      </c>
    </row>
    <row r="7" spans="2:18" s="9" customFormat="1" ht="20.100000000000001" customHeight="1" thickBot="1" x14ac:dyDescent="0.2">
      <c r="B7" s="129" t="s">
        <v>19</v>
      </c>
      <c r="C7" s="130"/>
      <c r="D7" s="130"/>
      <c r="E7" s="26">
        <f t="shared" ref="E7:K7" si="0">E8+E40+E73</f>
        <v>13552090</v>
      </c>
      <c r="F7" s="26">
        <f t="shared" si="0"/>
        <v>1226044824</v>
      </c>
      <c r="G7" s="26">
        <f t="shared" si="0"/>
        <v>190475710</v>
      </c>
      <c r="H7" s="26">
        <f t="shared" si="0"/>
        <v>0</v>
      </c>
      <c r="I7" s="26">
        <f t="shared" si="0"/>
        <v>1035569114</v>
      </c>
      <c r="J7" s="26">
        <f t="shared" si="0"/>
        <v>1035569114</v>
      </c>
      <c r="K7" s="26">
        <f t="shared" si="0"/>
        <v>0</v>
      </c>
      <c r="L7" s="27">
        <f>IFERROR(G7/E7,0)*100</f>
        <v>1405.5080065141244</v>
      </c>
      <c r="M7" s="28">
        <f>IFERROR(G7/F7,0)*100</f>
        <v>15.535786805784843</v>
      </c>
      <c r="O7" s="9" t="str">
        <f>IF(F7=G7+H7+I7,"","err")</f>
        <v/>
      </c>
      <c r="P7" s="9" t="str">
        <f>IF(I7=J7+K7,"","err")</f>
        <v/>
      </c>
    </row>
    <row r="8" spans="2:18" s="9" customFormat="1" ht="20.100000000000001" customHeight="1" x14ac:dyDescent="0.15">
      <c r="B8" s="121" t="s">
        <v>20</v>
      </c>
      <c r="C8" s="122"/>
      <c r="D8" s="122"/>
      <c r="E8" s="29">
        <f t="shared" ref="E8:K8" si="1">E9+E12+E22+E28+E34+E36</f>
        <v>13552090</v>
      </c>
      <c r="F8" s="29">
        <f t="shared" si="1"/>
        <v>13552090</v>
      </c>
      <c r="G8" s="29">
        <f t="shared" si="1"/>
        <v>13552090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92" si="2">IFERROR(G8/E8,0)*100</f>
        <v>100</v>
      </c>
      <c r="M8" s="30">
        <f t="shared" ref="M8:M92" si="3">IFERROR(G8/F8,0)*100</f>
        <v>100</v>
      </c>
      <c r="O8" s="9" t="str">
        <f t="shared" ref="O8:O83" si="4">IF(F8=G8+H8+I8,"","err")</f>
        <v/>
      </c>
      <c r="P8" s="9" t="str">
        <f t="shared" ref="P8:P83" si="5">IF(I8=J8+K8,"","err")</f>
        <v/>
      </c>
    </row>
    <row r="9" spans="2:18" s="9" customFormat="1" ht="20.100000000000001" customHeight="1" x14ac:dyDescent="0.15">
      <c r="B9" s="31" t="s">
        <v>21</v>
      </c>
      <c r="C9" s="32"/>
      <c r="D9" s="32"/>
      <c r="E9" s="33">
        <f>SUM(E10:E11)</f>
        <v>13552090</v>
      </c>
      <c r="F9" s="33">
        <f t="shared" ref="F9:K9" si="6">SUM(F10:F11)</f>
        <v>13552090</v>
      </c>
      <c r="G9" s="33">
        <f t="shared" si="6"/>
        <v>13552090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100</v>
      </c>
      <c r="M9" s="34">
        <f t="shared" si="3"/>
        <v>100</v>
      </c>
      <c r="O9" s="9" t="str">
        <f t="shared" si="4"/>
        <v/>
      </c>
      <c r="P9" s="9" t="str">
        <f t="shared" si="5"/>
        <v/>
      </c>
    </row>
    <row r="10" spans="2:18" s="9" customFormat="1" ht="20.100000000000001" customHeight="1" x14ac:dyDescent="0.15">
      <c r="B10" s="60"/>
      <c r="C10" s="35" t="s">
        <v>22</v>
      </c>
      <c r="D10" s="35"/>
      <c r="E10" s="36"/>
      <c r="F10" s="36"/>
      <c r="G10" s="36"/>
      <c r="H10" s="36"/>
      <c r="I10" s="37">
        <f>F10-G10-H10</f>
        <v>0</v>
      </c>
      <c r="J10" s="37">
        <f>I10-K10</f>
        <v>0</v>
      </c>
      <c r="K10" s="37"/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8" s="9" customFormat="1" ht="20.100000000000001" customHeight="1" x14ac:dyDescent="0.15">
      <c r="B11" s="62"/>
      <c r="C11" s="35" t="s">
        <v>23</v>
      </c>
      <c r="D11" s="35"/>
      <c r="E11" s="36">
        <v>13552090</v>
      </c>
      <c r="F11" s="36">
        <v>13552090</v>
      </c>
      <c r="G11" s="36">
        <v>13552090</v>
      </c>
      <c r="H11" s="36"/>
      <c r="I11" s="37">
        <f>F11-G11-H11</f>
        <v>0</v>
      </c>
      <c r="J11" s="37">
        <f>I11-K11</f>
        <v>0</v>
      </c>
      <c r="K11" s="37"/>
      <c r="L11" s="37">
        <f t="shared" si="2"/>
        <v>100</v>
      </c>
      <c r="M11" s="38">
        <f t="shared" si="3"/>
        <v>100</v>
      </c>
      <c r="O11" s="9" t="str">
        <f t="shared" si="4"/>
        <v/>
      </c>
      <c r="P11" s="9" t="str">
        <f t="shared" si="5"/>
        <v/>
      </c>
      <c r="Q11" s="9" t="s">
        <v>124</v>
      </c>
    </row>
    <row r="12" spans="2:18" s="9" customFormat="1" ht="20.100000000000001" customHeight="1" x14ac:dyDescent="0.15">
      <c r="B12" s="31" t="s">
        <v>24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9" t="str">
        <f t="shared" si="4"/>
        <v/>
      </c>
      <c r="P12" s="9" t="str">
        <f t="shared" si="5"/>
        <v/>
      </c>
    </row>
    <row r="13" spans="2:18" s="9" customFormat="1" ht="20.100000000000001" customHeight="1" x14ac:dyDescent="0.15">
      <c r="B13" s="60" t="s">
        <v>0</v>
      </c>
      <c r="C13" s="35" t="s">
        <v>25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8" s="9" customFormat="1" ht="20.100000000000001" customHeight="1" x14ac:dyDescent="0.15">
      <c r="B14" s="61"/>
      <c r="C14" s="35" t="s">
        <v>26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8" s="9" customFormat="1" ht="20.100000000000001" customHeight="1" x14ac:dyDescent="0.15">
      <c r="B15" s="61"/>
      <c r="C15" s="35" t="s">
        <v>27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8" s="9" customFormat="1" ht="20.100000000000001" customHeight="1" x14ac:dyDescent="0.15">
      <c r="B16" s="61"/>
      <c r="C16" s="35" t="s">
        <v>28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29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30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31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32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33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34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26"/>
      <c r="C23" s="35" t="s">
        <v>35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26"/>
      <c r="C24" s="35" t="s">
        <v>36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26"/>
      <c r="C25" s="35" t="s">
        <v>37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26"/>
      <c r="C26" s="35" t="s">
        <v>38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26"/>
      <c r="C27" s="35" t="s">
        <v>39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40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26"/>
      <c r="C29" s="35" t="s">
        <v>41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26"/>
      <c r="C30" s="35" t="s">
        <v>42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26"/>
      <c r="C31" s="35" t="s">
        <v>43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26"/>
      <c r="C32" s="35" t="s">
        <v>44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26"/>
      <c r="C33" s="35" t="s">
        <v>45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46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58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47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26"/>
      <c r="C37" s="35" t="s">
        <v>48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26"/>
      <c r="C38" s="35" t="s">
        <v>49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26"/>
      <c r="C39" s="35" t="s">
        <v>50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24" t="s">
        <v>51</v>
      </c>
      <c r="C40" s="125"/>
      <c r="D40" s="125"/>
      <c r="E40" s="43">
        <f>E41+E46+E48+E52+E60</f>
        <v>0</v>
      </c>
      <c r="F40" s="43">
        <f t="shared" ref="F40:K40" si="14">F41+F46+F48+F52+F60</f>
        <v>1206042734</v>
      </c>
      <c r="G40" s="43">
        <f t="shared" si="14"/>
        <v>175723620</v>
      </c>
      <c r="H40" s="43">
        <f t="shared" si="14"/>
        <v>0</v>
      </c>
      <c r="I40" s="43">
        <f t="shared" si="14"/>
        <v>1030319114</v>
      </c>
      <c r="J40" s="43">
        <f t="shared" si="14"/>
        <v>1030319114</v>
      </c>
      <c r="K40" s="43">
        <f t="shared" si="14"/>
        <v>0</v>
      </c>
      <c r="L40" s="44">
        <f t="shared" si="2"/>
        <v>0</v>
      </c>
      <c r="M40" s="45">
        <f t="shared" si="3"/>
        <v>14.570264804563715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52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53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54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55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56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57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59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60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61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62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63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64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65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66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67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68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69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70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71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72</v>
      </c>
      <c r="C60" s="32"/>
      <c r="D60" s="32"/>
      <c r="E60" s="50">
        <f>SUM(E61:E72)</f>
        <v>0</v>
      </c>
      <c r="F60" s="50">
        <f t="shared" ref="F60:K60" si="21">SUM(F61:F72)</f>
        <v>1206042734</v>
      </c>
      <c r="G60" s="50">
        <f t="shared" si="21"/>
        <v>175723620</v>
      </c>
      <c r="H60" s="50">
        <f t="shared" si="21"/>
        <v>0</v>
      </c>
      <c r="I60" s="50">
        <f t="shared" si="21"/>
        <v>1030319114</v>
      </c>
      <c r="J60" s="50">
        <f t="shared" si="21"/>
        <v>1030319114</v>
      </c>
      <c r="K60" s="50">
        <f t="shared" si="21"/>
        <v>0</v>
      </c>
      <c r="L60" s="39">
        <f t="shared" si="2"/>
        <v>0</v>
      </c>
      <c r="M60" s="40">
        <f t="shared" si="3"/>
        <v>14.570264804563715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60"/>
      <c r="C61" s="73" t="s">
        <v>91</v>
      </c>
      <c r="D61" s="35"/>
      <c r="E61" s="47"/>
      <c r="F61" s="47"/>
      <c r="G61" s="47"/>
      <c r="H61" s="47"/>
      <c r="I61" s="37">
        <f>F61-G61-H61</f>
        <v>0</v>
      </c>
      <c r="J61" s="37">
        <f>I61-K61</f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61"/>
      <c r="C62" s="74" t="s">
        <v>92</v>
      </c>
      <c r="D62" s="35"/>
      <c r="E62" s="47"/>
      <c r="F62" s="47"/>
      <c r="G62" s="47"/>
      <c r="H62" s="47"/>
      <c r="I62" s="37">
        <f t="shared" ref="I62:I72" si="22">F62-G62-H62</f>
        <v>0</v>
      </c>
      <c r="J62" s="37">
        <f t="shared" ref="J62:J72" si="23">I62-K62</f>
        <v>0</v>
      </c>
      <c r="K62" s="37"/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93</v>
      </c>
      <c r="D63" s="35"/>
      <c r="E63" s="47"/>
      <c r="F63" s="47"/>
      <c r="G63" s="47"/>
      <c r="H63" s="47"/>
      <c r="I63" s="37">
        <f t="shared" si="22"/>
        <v>0</v>
      </c>
      <c r="J63" s="37">
        <f t="shared" si="23"/>
        <v>0</v>
      </c>
      <c r="K63" s="37"/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94</v>
      </c>
      <c r="D64" s="35"/>
      <c r="E64" s="47"/>
      <c r="F64" s="47"/>
      <c r="G64" s="47"/>
      <c r="H64" s="47"/>
      <c r="I64" s="37">
        <f t="shared" si="22"/>
        <v>0</v>
      </c>
      <c r="J64" s="37">
        <f t="shared" si="23"/>
        <v>0</v>
      </c>
      <c r="K64" s="37"/>
      <c r="L64" s="41"/>
      <c r="M64" s="42"/>
      <c r="O64" s="9"/>
      <c r="P64" s="9"/>
    </row>
    <row r="65" spans="2:17" s="5" customFormat="1" ht="20.100000000000001" customHeight="1" x14ac:dyDescent="0.15">
      <c r="B65" s="61"/>
      <c r="C65" s="74" t="s">
        <v>95</v>
      </c>
      <c r="D65" s="35"/>
      <c r="E65" s="47"/>
      <c r="F65" s="47"/>
      <c r="G65" s="47"/>
      <c r="H65" s="47"/>
      <c r="I65" s="37">
        <f t="shared" si="22"/>
        <v>0</v>
      </c>
      <c r="J65" s="37">
        <f t="shared" si="23"/>
        <v>0</v>
      </c>
      <c r="K65" s="37"/>
      <c r="L65" s="41"/>
      <c r="M65" s="42"/>
      <c r="O65" s="9"/>
      <c r="P65" s="9"/>
    </row>
    <row r="66" spans="2:17" s="5" customFormat="1" ht="20.100000000000001" customHeight="1" x14ac:dyDescent="0.15">
      <c r="B66" s="61"/>
      <c r="C66" s="74" t="s">
        <v>96</v>
      </c>
      <c r="D66" s="35"/>
      <c r="E66" s="47"/>
      <c r="F66" s="102">
        <v>69202500</v>
      </c>
      <c r="G66" s="102">
        <v>35447250</v>
      </c>
      <c r="H66" s="55"/>
      <c r="I66" s="37">
        <v>33755250</v>
      </c>
      <c r="J66" s="37">
        <v>33755250</v>
      </c>
      <c r="K66" s="37"/>
      <c r="L66" s="41"/>
      <c r="M66" s="42"/>
      <c r="O66" s="9"/>
      <c r="P66" s="9"/>
      <c r="Q66" s="5" t="s">
        <v>126</v>
      </c>
    </row>
    <row r="67" spans="2:17" s="5" customFormat="1" ht="20.100000000000001" customHeight="1" x14ac:dyDescent="0.15">
      <c r="B67" s="61"/>
      <c r="C67" s="74" t="s">
        <v>102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/>
      <c r="M67" s="42"/>
      <c r="O67" s="9"/>
      <c r="P67" s="9"/>
    </row>
    <row r="68" spans="2:17" s="5" customFormat="1" ht="20.100000000000001" customHeight="1" x14ac:dyDescent="0.15">
      <c r="B68" s="61"/>
      <c r="C68" s="74" t="s">
        <v>98</v>
      </c>
      <c r="D68" s="35"/>
      <c r="E68" s="47"/>
      <c r="F68" s="47"/>
      <c r="G68" s="47"/>
      <c r="H68" s="47"/>
      <c r="I68" s="37">
        <f>F68-G68-H68</f>
        <v>0</v>
      </c>
      <c r="J68" s="37">
        <f>I68-K68</f>
        <v>0</v>
      </c>
      <c r="K68" s="37"/>
      <c r="L68" s="41"/>
      <c r="M68" s="42"/>
      <c r="O68" s="9"/>
      <c r="P68" s="9"/>
    </row>
    <row r="69" spans="2:17" s="5" customFormat="1" ht="20.100000000000001" customHeight="1" x14ac:dyDescent="0.15">
      <c r="B69" s="61"/>
      <c r="C69" s="74" t="s">
        <v>100</v>
      </c>
      <c r="D69" s="35"/>
      <c r="E69" s="47"/>
      <c r="F69" s="64">
        <v>1701000</v>
      </c>
      <c r="G69" s="47"/>
      <c r="H69" s="47"/>
      <c r="I69" s="37">
        <f>F69-G69-H69</f>
        <v>1701000</v>
      </c>
      <c r="J69" s="37">
        <f>I69-K69</f>
        <v>1701000</v>
      </c>
      <c r="K69" s="37"/>
      <c r="L69" s="41"/>
      <c r="M69" s="42"/>
      <c r="O69" s="9"/>
      <c r="P69" s="9"/>
      <c r="Q69" s="5" t="s">
        <v>125</v>
      </c>
    </row>
    <row r="70" spans="2:17" s="5" customFormat="1" ht="20.100000000000001" customHeight="1" x14ac:dyDescent="0.15">
      <c r="B70" s="61"/>
      <c r="C70" s="74" t="s">
        <v>101</v>
      </c>
      <c r="D70" s="35"/>
      <c r="E70" s="47"/>
      <c r="F70" s="47">
        <v>1135139234</v>
      </c>
      <c r="G70" s="47">
        <v>140276370</v>
      </c>
      <c r="H70" s="47"/>
      <c r="I70" s="37">
        <f>F70-G70-H70</f>
        <v>994862864</v>
      </c>
      <c r="J70" s="37">
        <f>I70-K70</f>
        <v>994862864</v>
      </c>
      <c r="K70" s="37"/>
      <c r="L70" s="41"/>
      <c r="M70" s="42"/>
      <c r="O70" s="9"/>
      <c r="P70" s="9"/>
      <c r="Q70" s="5" t="s">
        <v>126</v>
      </c>
    </row>
    <row r="71" spans="2:17" s="5" customFormat="1" ht="20.100000000000001" customHeight="1" x14ac:dyDescent="0.15">
      <c r="B71" s="61"/>
      <c r="C71" s="74" t="s">
        <v>99</v>
      </c>
      <c r="D71" s="35"/>
      <c r="E71" s="47"/>
      <c r="F71" s="47"/>
      <c r="G71" s="47"/>
      <c r="H71" s="47"/>
      <c r="I71" s="37">
        <f t="shared" si="22"/>
        <v>0</v>
      </c>
      <c r="J71" s="37">
        <f t="shared" si="23"/>
        <v>0</v>
      </c>
      <c r="K71" s="37"/>
      <c r="L71" s="41"/>
      <c r="M71" s="42"/>
      <c r="O71" s="9"/>
      <c r="P71" s="9"/>
    </row>
    <row r="72" spans="2:17" s="5" customFormat="1" ht="20.100000000000001" customHeight="1" x14ac:dyDescent="0.15">
      <c r="B72" s="62"/>
      <c r="C72" s="74" t="s">
        <v>104</v>
      </c>
      <c r="D72" s="35"/>
      <c r="E72" s="47"/>
      <c r="F72" s="47"/>
      <c r="G72" s="47"/>
      <c r="H72" s="47"/>
      <c r="I72" s="37">
        <f t="shared" si="22"/>
        <v>0</v>
      </c>
      <c r="J72" s="37">
        <f t="shared" si="23"/>
        <v>0</v>
      </c>
      <c r="K72" s="37"/>
      <c r="L72" s="41"/>
      <c r="M72" s="42"/>
      <c r="O72" s="9"/>
      <c r="P72" s="9"/>
    </row>
    <row r="73" spans="2:17" s="10" customFormat="1" ht="20.100000000000001" customHeight="1" x14ac:dyDescent="0.15">
      <c r="B73" s="124" t="s">
        <v>74</v>
      </c>
      <c r="C73" s="125"/>
      <c r="D73" s="125"/>
      <c r="E73" s="43">
        <f>E74+E77+E79+E81+E84+E86+E91</f>
        <v>0</v>
      </c>
      <c r="F73" s="43">
        <f t="shared" ref="F73:K73" si="24">F74+F77+F79+F81+F84+F86+F91</f>
        <v>6450000</v>
      </c>
      <c r="G73" s="43">
        <f t="shared" si="24"/>
        <v>1200000</v>
      </c>
      <c r="H73" s="43">
        <f t="shared" si="24"/>
        <v>0</v>
      </c>
      <c r="I73" s="43">
        <f t="shared" si="24"/>
        <v>5250000</v>
      </c>
      <c r="J73" s="43">
        <f t="shared" si="24"/>
        <v>5250000</v>
      </c>
      <c r="K73" s="43">
        <f t="shared" si="24"/>
        <v>0</v>
      </c>
      <c r="L73" s="44">
        <f t="shared" si="2"/>
        <v>0</v>
      </c>
      <c r="M73" s="45">
        <f t="shared" si="3"/>
        <v>18.604651162790699</v>
      </c>
      <c r="O73" s="9" t="str">
        <f t="shared" si="4"/>
        <v/>
      </c>
      <c r="P73" s="9" t="str">
        <f t="shared" si="5"/>
        <v/>
      </c>
    </row>
    <row r="74" spans="2:17" s="5" customFormat="1" ht="20.100000000000001" customHeight="1" x14ac:dyDescent="0.15">
      <c r="B74" s="31" t="s">
        <v>75</v>
      </c>
      <c r="C74" s="32"/>
      <c r="D74" s="32"/>
      <c r="E74" s="50">
        <f>SUM(E75:E76)</f>
        <v>0</v>
      </c>
      <c r="F74" s="50">
        <f t="shared" ref="F74:K74" si="25">SUM(F75:F76)</f>
        <v>6450000</v>
      </c>
      <c r="G74" s="50">
        <f t="shared" si="25"/>
        <v>1200000</v>
      </c>
      <c r="H74" s="50">
        <f t="shared" si="25"/>
        <v>0</v>
      </c>
      <c r="I74" s="50">
        <f t="shared" si="25"/>
        <v>5250000</v>
      </c>
      <c r="J74" s="50">
        <f t="shared" si="25"/>
        <v>5250000</v>
      </c>
      <c r="K74" s="50">
        <f t="shared" si="25"/>
        <v>0</v>
      </c>
      <c r="L74" s="39">
        <f t="shared" si="2"/>
        <v>0</v>
      </c>
      <c r="M74" s="40">
        <f t="shared" si="3"/>
        <v>18.604651162790699</v>
      </c>
      <c r="O74" s="9" t="str">
        <f t="shared" si="4"/>
        <v/>
      </c>
      <c r="P74" s="9" t="str">
        <f t="shared" si="5"/>
        <v/>
      </c>
    </row>
    <row r="75" spans="2:17" s="5" customFormat="1" ht="20.100000000000001" customHeight="1" x14ac:dyDescent="0.15">
      <c r="B75" s="46"/>
      <c r="C75" s="73" t="s">
        <v>96</v>
      </c>
      <c r="D75" s="35"/>
      <c r="E75" s="47"/>
      <c r="F75" s="55">
        <v>6450000</v>
      </c>
      <c r="G75" s="55">
        <v>1200000</v>
      </c>
      <c r="H75" s="47"/>
      <c r="I75" s="37">
        <f>F75-G75-H75</f>
        <v>5250000</v>
      </c>
      <c r="J75" s="37">
        <f>I75-K75</f>
        <v>5250000</v>
      </c>
      <c r="K75" s="37"/>
      <c r="L75" s="41">
        <f t="shared" si="2"/>
        <v>0</v>
      </c>
      <c r="M75" s="42">
        <f t="shared" si="3"/>
        <v>18.604651162790699</v>
      </c>
      <c r="O75" s="9" t="str">
        <f t="shared" si="4"/>
        <v/>
      </c>
      <c r="P75" s="9" t="str">
        <f t="shared" si="5"/>
        <v/>
      </c>
      <c r="Q75" s="5" t="s">
        <v>126</v>
      </c>
    </row>
    <row r="76" spans="2:17" s="5" customFormat="1" ht="20.100000000000001" customHeight="1" x14ac:dyDescent="0.15">
      <c r="B76" s="46"/>
      <c r="C76" s="74" t="s">
        <v>97</v>
      </c>
      <c r="D76" s="35"/>
      <c r="E76" s="47"/>
      <c r="F76" s="47"/>
      <c r="G76" s="47"/>
      <c r="H76" s="47"/>
      <c r="I76" s="37">
        <f>F76-G76-H76</f>
        <v>0</v>
      </c>
      <c r="J76" s="37">
        <f>I76-K76</f>
        <v>0</v>
      </c>
      <c r="K76" s="37"/>
      <c r="L76" s="41"/>
      <c r="M76" s="42"/>
      <c r="O76" s="9"/>
      <c r="P76" s="9"/>
    </row>
    <row r="77" spans="2:17" s="5" customFormat="1" ht="20.100000000000001" customHeight="1" x14ac:dyDescent="0.15">
      <c r="B77" s="31" t="s">
        <v>77</v>
      </c>
      <c r="C77" s="32"/>
      <c r="D77" s="32"/>
      <c r="E77" s="51">
        <f>E78</f>
        <v>0</v>
      </c>
      <c r="F77" s="51">
        <f t="shared" ref="F77:K77" si="26">F78</f>
        <v>0</v>
      </c>
      <c r="G77" s="51">
        <f t="shared" si="26"/>
        <v>0</v>
      </c>
      <c r="H77" s="51">
        <f t="shared" si="26"/>
        <v>0</v>
      </c>
      <c r="I77" s="51">
        <f t="shared" si="26"/>
        <v>0</v>
      </c>
      <c r="J77" s="51">
        <f t="shared" si="26"/>
        <v>0</v>
      </c>
      <c r="K77" s="51">
        <f t="shared" si="26"/>
        <v>0</v>
      </c>
      <c r="L77" s="53">
        <f t="shared" si="2"/>
        <v>0</v>
      </c>
      <c r="M77" s="54">
        <f t="shared" si="3"/>
        <v>0</v>
      </c>
      <c r="O77" s="9" t="str">
        <f t="shared" si="4"/>
        <v/>
      </c>
      <c r="P77" s="9" t="str">
        <f t="shared" si="5"/>
        <v/>
      </c>
    </row>
    <row r="78" spans="2:17" s="5" customFormat="1" ht="20.100000000000001" customHeight="1" x14ac:dyDescent="0.15">
      <c r="B78" s="46"/>
      <c r="C78" s="35" t="s">
        <v>78</v>
      </c>
      <c r="D78" s="35"/>
      <c r="E78" s="47"/>
      <c r="F78" s="47"/>
      <c r="G78" s="47"/>
      <c r="H78" s="47"/>
      <c r="I78" s="37">
        <f>F78-G78-H78</f>
        <v>0</v>
      </c>
      <c r="J78" s="37">
        <f>I78-K78</f>
        <v>0</v>
      </c>
      <c r="K78" s="37"/>
      <c r="L78" s="41">
        <f>IFERROR(G78/E78,0)*100</f>
        <v>0</v>
      </c>
      <c r="M78" s="42">
        <f>IFERROR(G78/F78,0)*100</f>
        <v>0</v>
      </c>
      <c r="O78" s="9" t="str">
        <f t="shared" si="4"/>
        <v/>
      </c>
      <c r="P78" s="9" t="str">
        <f t="shared" si="5"/>
        <v/>
      </c>
    </row>
    <row r="79" spans="2:17" s="5" customFormat="1" ht="20.100000000000001" customHeight="1" x14ac:dyDescent="0.15">
      <c r="B79" s="31" t="s">
        <v>79</v>
      </c>
      <c r="C79" s="32"/>
      <c r="D79" s="32"/>
      <c r="E79" s="51">
        <f>E80</f>
        <v>0</v>
      </c>
      <c r="F79" s="51">
        <f t="shared" ref="F79:K79" si="27">F80</f>
        <v>0</v>
      </c>
      <c r="G79" s="51">
        <f t="shared" si="27"/>
        <v>0</v>
      </c>
      <c r="H79" s="51">
        <f t="shared" si="27"/>
        <v>0</v>
      </c>
      <c r="I79" s="51">
        <f t="shared" si="27"/>
        <v>0</v>
      </c>
      <c r="J79" s="51">
        <f t="shared" si="27"/>
        <v>0</v>
      </c>
      <c r="K79" s="51">
        <f t="shared" si="27"/>
        <v>0</v>
      </c>
      <c r="L79" s="53">
        <f t="shared" si="2"/>
        <v>0</v>
      </c>
      <c r="M79" s="54">
        <f t="shared" si="3"/>
        <v>0</v>
      </c>
      <c r="O79" s="9" t="str">
        <f t="shared" si="4"/>
        <v/>
      </c>
      <c r="P79" s="9" t="str">
        <f t="shared" si="5"/>
        <v/>
      </c>
    </row>
    <row r="80" spans="2:17" s="5" customFormat="1" ht="20.100000000000001" customHeight="1" x14ac:dyDescent="0.15">
      <c r="B80" s="46"/>
      <c r="C80" s="35" t="s">
        <v>80</v>
      </c>
      <c r="D80" s="35"/>
      <c r="E80" s="47"/>
      <c r="F80" s="47"/>
      <c r="G80" s="47"/>
      <c r="H80" s="47"/>
      <c r="I80" s="37">
        <f>F80-G80-H80</f>
        <v>0</v>
      </c>
      <c r="J80" s="37">
        <f>I80-K80</f>
        <v>0</v>
      </c>
      <c r="K80" s="37"/>
      <c r="L80" s="41">
        <f t="shared" si="2"/>
        <v>0</v>
      </c>
      <c r="M80" s="42">
        <f t="shared" si="3"/>
        <v>0</v>
      </c>
      <c r="O80" s="9" t="str">
        <f t="shared" si="4"/>
        <v/>
      </c>
      <c r="P80" s="9" t="str">
        <f t="shared" si="5"/>
        <v/>
      </c>
    </row>
    <row r="81" spans="2:16" s="5" customFormat="1" ht="20.100000000000001" customHeight="1" x14ac:dyDescent="0.15">
      <c r="B81" s="31" t="s">
        <v>81</v>
      </c>
      <c r="C81" s="32"/>
      <c r="D81" s="32"/>
      <c r="E81" s="52">
        <f>SUM(E82:E83)</f>
        <v>0</v>
      </c>
      <c r="F81" s="52">
        <f t="shared" ref="F81:K81" si="28">SUM(F82:F83)</f>
        <v>0</v>
      </c>
      <c r="G81" s="52">
        <f t="shared" si="28"/>
        <v>0</v>
      </c>
      <c r="H81" s="52">
        <f t="shared" si="28"/>
        <v>0</v>
      </c>
      <c r="I81" s="52">
        <f t="shared" si="28"/>
        <v>0</v>
      </c>
      <c r="J81" s="52">
        <f t="shared" si="28"/>
        <v>0</v>
      </c>
      <c r="K81" s="52">
        <f t="shared" si="28"/>
        <v>0</v>
      </c>
      <c r="L81" s="53">
        <f t="shared" si="2"/>
        <v>0</v>
      </c>
      <c r="M81" s="54">
        <f t="shared" si="3"/>
        <v>0</v>
      </c>
      <c r="O81" s="9" t="str">
        <f t="shared" si="4"/>
        <v/>
      </c>
      <c r="P81" s="9" t="str">
        <f t="shared" si="5"/>
        <v/>
      </c>
    </row>
    <row r="82" spans="2:16" s="5" customFormat="1" ht="20.100000000000001" customHeight="1" x14ac:dyDescent="0.15">
      <c r="B82" s="60"/>
      <c r="C82" s="35" t="s">
        <v>82</v>
      </c>
      <c r="D82" s="35"/>
      <c r="E82" s="55"/>
      <c r="F82" s="55"/>
      <c r="G82" s="55"/>
      <c r="H82" s="55"/>
      <c r="I82" s="37">
        <f>F82-G82-H82</f>
        <v>0</v>
      </c>
      <c r="J82" s="37">
        <f>I82-K82</f>
        <v>0</v>
      </c>
      <c r="K82" s="37"/>
      <c r="L82" s="56">
        <f t="shared" si="2"/>
        <v>0</v>
      </c>
      <c r="M82" s="57">
        <f t="shared" si="3"/>
        <v>0</v>
      </c>
      <c r="O82" s="9" t="str">
        <f t="shared" si="4"/>
        <v/>
      </c>
      <c r="P82" s="9" t="str">
        <f t="shared" si="5"/>
        <v/>
      </c>
    </row>
    <row r="83" spans="2:16" s="5" customFormat="1" ht="20.100000000000001" customHeight="1" x14ac:dyDescent="0.15">
      <c r="B83" s="62"/>
      <c r="C83" s="35" t="s">
        <v>83</v>
      </c>
      <c r="D83" s="35"/>
      <c r="E83" s="55"/>
      <c r="F83" s="55"/>
      <c r="G83" s="55"/>
      <c r="H83" s="55"/>
      <c r="I83" s="37">
        <f>F83-G83-H83</f>
        <v>0</v>
      </c>
      <c r="J83" s="37">
        <f>I83-K83</f>
        <v>0</v>
      </c>
      <c r="K83" s="37"/>
      <c r="L83" s="56">
        <f t="shared" si="2"/>
        <v>0</v>
      </c>
      <c r="M83" s="57">
        <f t="shared" si="3"/>
        <v>0</v>
      </c>
      <c r="O83" s="9" t="str">
        <f t="shared" si="4"/>
        <v/>
      </c>
      <c r="P83" s="9" t="str">
        <f t="shared" si="5"/>
        <v/>
      </c>
    </row>
    <row r="84" spans="2:16" s="5" customFormat="1" ht="20.100000000000001" customHeight="1" x14ac:dyDescent="0.15">
      <c r="B84" s="31" t="s">
        <v>84</v>
      </c>
      <c r="C84" s="32"/>
      <c r="D84" s="32"/>
      <c r="E84" s="51">
        <f>E85</f>
        <v>0</v>
      </c>
      <c r="F84" s="51">
        <f t="shared" ref="F84:K84" si="29">F85</f>
        <v>0</v>
      </c>
      <c r="G84" s="51">
        <f t="shared" si="29"/>
        <v>0</v>
      </c>
      <c r="H84" s="51">
        <f t="shared" si="29"/>
        <v>0</v>
      </c>
      <c r="I84" s="51">
        <f t="shared" si="29"/>
        <v>0</v>
      </c>
      <c r="J84" s="51">
        <f t="shared" si="29"/>
        <v>0</v>
      </c>
      <c r="K84" s="51">
        <f t="shared" si="29"/>
        <v>0</v>
      </c>
      <c r="L84" s="53">
        <f t="shared" si="2"/>
        <v>0</v>
      </c>
      <c r="M84" s="54">
        <f t="shared" si="3"/>
        <v>0</v>
      </c>
      <c r="O84" s="9" t="str">
        <f t="shared" ref="O84:O92" si="30">IF(F84=G84+H84+I84,"","err")</f>
        <v/>
      </c>
      <c r="P84" s="9" t="str">
        <f t="shared" ref="P84:P92" si="31">IF(I84=J84+K84,"","err")</f>
        <v/>
      </c>
    </row>
    <row r="85" spans="2:16" s="5" customFormat="1" ht="20.100000000000001" customHeight="1" x14ac:dyDescent="0.15">
      <c r="B85" s="46"/>
      <c r="C85" s="35" t="s">
        <v>85</v>
      </c>
      <c r="D85" s="35"/>
      <c r="E85" s="47"/>
      <c r="F85" s="47"/>
      <c r="G85" s="47"/>
      <c r="H85" s="47"/>
      <c r="I85" s="37">
        <f>F85-G85-H85</f>
        <v>0</v>
      </c>
      <c r="J85" s="37">
        <f>I85-K85</f>
        <v>0</v>
      </c>
      <c r="K85" s="37"/>
      <c r="L85" s="41">
        <f>IFERROR(G85/E85,0)*100</f>
        <v>0</v>
      </c>
      <c r="M85" s="42">
        <f>IFERROR(G85/F85,0)*100</f>
        <v>0</v>
      </c>
      <c r="O85" s="9" t="str">
        <f t="shared" si="30"/>
        <v/>
      </c>
      <c r="P85" s="9" t="str">
        <f t="shared" si="31"/>
        <v/>
      </c>
    </row>
    <row r="86" spans="2:16" s="5" customFormat="1" ht="20.100000000000001" customHeight="1" x14ac:dyDescent="0.15">
      <c r="B86" s="58" t="s">
        <v>87</v>
      </c>
      <c r="C86" s="59"/>
      <c r="D86" s="59"/>
      <c r="E86" s="51">
        <f>SUM(E87:E90)</f>
        <v>0</v>
      </c>
      <c r="F86" s="51">
        <f t="shared" ref="F86:K86" si="32">SUM(F87:F90)</f>
        <v>0</v>
      </c>
      <c r="G86" s="51">
        <f t="shared" si="32"/>
        <v>0</v>
      </c>
      <c r="H86" s="51">
        <f t="shared" si="32"/>
        <v>0</v>
      </c>
      <c r="I86" s="51">
        <f t="shared" si="32"/>
        <v>0</v>
      </c>
      <c r="J86" s="51">
        <f t="shared" si="32"/>
        <v>0</v>
      </c>
      <c r="K86" s="51">
        <f t="shared" si="32"/>
        <v>0</v>
      </c>
      <c r="L86" s="53">
        <f>IFERROR(G86/E86,0)*100</f>
        <v>0</v>
      </c>
      <c r="M86" s="54">
        <f>IFERROR(G86/F86,0)*100</f>
        <v>0</v>
      </c>
      <c r="O86" s="9" t="str">
        <f t="shared" si="30"/>
        <v/>
      </c>
      <c r="P86" s="9" t="str">
        <f t="shared" si="31"/>
        <v/>
      </c>
    </row>
    <row r="87" spans="2:16" s="5" customFormat="1" ht="20.100000000000001" customHeight="1" x14ac:dyDescent="0.15">
      <c r="B87" s="60"/>
      <c r="C87" s="75" t="s">
        <v>100</v>
      </c>
      <c r="D87" s="63"/>
      <c r="E87" s="64"/>
      <c r="F87" s="64"/>
      <c r="G87" s="64"/>
      <c r="H87" s="64"/>
      <c r="I87" s="37">
        <f>F87-G87-H87</f>
        <v>0</v>
      </c>
      <c r="J87" s="37">
        <f>I87-K87</f>
        <v>0</v>
      </c>
      <c r="K87" s="37"/>
      <c r="L87" s="65">
        <f>IFERROR(G87/E87,0)*100</f>
        <v>0</v>
      </c>
      <c r="M87" s="66">
        <f>IFERROR(G87/F87,0)*100</f>
        <v>0</v>
      </c>
      <c r="O87" s="9" t="str">
        <f t="shared" si="30"/>
        <v/>
      </c>
      <c r="P87" s="9" t="str">
        <f t="shared" si="31"/>
        <v/>
      </c>
    </row>
    <row r="88" spans="2:16" s="5" customFormat="1" ht="20.100000000000001" customHeight="1" x14ac:dyDescent="0.15">
      <c r="B88" s="61"/>
      <c r="C88" s="76" t="s">
        <v>101</v>
      </c>
      <c r="D88" s="63"/>
      <c r="E88" s="64"/>
      <c r="F88" s="64"/>
      <c r="G88" s="64"/>
      <c r="H88" s="64"/>
      <c r="I88" s="37">
        <f>F88-G88-H88</f>
        <v>0</v>
      </c>
      <c r="J88" s="37">
        <f>I88-K88</f>
        <v>0</v>
      </c>
      <c r="K88" s="37"/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99</v>
      </c>
      <c r="D89" s="63"/>
      <c r="E89" s="64"/>
      <c r="F89" s="64"/>
      <c r="G89" s="64"/>
      <c r="H89" s="64"/>
      <c r="I89" s="37">
        <f>F89-G89-H89</f>
        <v>0</v>
      </c>
      <c r="J89" s="37">
        <f>I89-K89</f>
        <v>0</v>
      </c>
      <c r="K89" s="37"/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103</v>
      </c>
      <c r="D90" s="63"/>
      <c r="E90" s="64"/>
      <c r="F90" s="64"/>
      <c r="G90" s="64"/>
      <c r="H90" s="64"/>
      <c r="I90" s="37">
        <f>F90-G90-H90</f>
        <v>0</v>
      </c>
      <c r="J90" s="37">
        <f>I90-K90</f>
        <v>0</v>
      </c>
      <c r="K90" s="37"/>
      <c r="L90" s="65"/>
      <c r="M90" s="66"/>
      <c r="O90" s="9"/>
      <c r="P90" s="9"/>
    </row>
    <row r="91" spans="2:16" s="5" customFormat="1" ht="20.100000000000001" customHeight="1" x14ac:dyDescent="0.15">
      <c r="B91" s="58" t="s">
        <v>88</v>
      </c>
      <c r="C91" s="59"/>
      <c r="D91" s="59"/>
      <c r="E91" s="51">
        <f t="shared" ref="E91:K91" si="33">E92</f>
        <v>0</v>
      </c>
      <c r="F91" s="51">
        <f t="shared" si="33"/>
        <v>0</v>
      </c>
      <c r="G91" s="51">
        <f t="shared" si="33"/>
        <v>0</v>
      </c>
      <c r="H91" s="51">
        <f t="shared" si="33"/>
        <v>0</v>
      </c>
      <c r="I91" s="51">
        <f t="shared" si="33"/>
        <v>0</v>
      </c>
      <c r="J91" s="51">
        <f t="shared" si="33"/>
        <v>0</v>
      </c>
      <c r="K91" s="51">
        <f t="shared" si="33"/>
        <v>0</v>
      </c>
      <c r="L91" s="53">
        <f t="shared" si="2"/>
        <v>0</v>
      </c>
      <c r="M91" s="54">
        <f t="shared" si="3"/>
        <v>0</v>
      </c>
      <c r="O91" s="9" t="str">
        <f t="shared" si="30"/>
        <v/>
      </c>
      <c r="P91" s="9" t="str">
        <f t="shared" si="31"/>
        <v/>
      </c>
    </row>
    <row r="92" spans="2:16" s="5" customFormat="1" ht="20.100000000000001" customHeight="1" thickBot="1" x14ac:dyDescent="0.2">
      <c r="B92" s="72"/>
      <c r="C92" s="67" t="s">
        <v>89</v>
      </c>
      <c r="D92" s="67"/>
      <c r="E92" s="68"/>
      <c r="F92" s="68"/>
      <c r="G92" s="68"/>
      <c r="H92" s="68"/>
      <c r="I92" s="69">
        <f>F92-G92-H92</f>
        <v>0</v>
      </c>
      <c r="J92" s="69">
        <f>I92-K92</f>
        <v>0</v>
      </c>
      <c r="K92" s="69"/>
      <c r="L92" s="70">
        <f t="shared" si="2"/>
        <v>0</v>
      </c>
      <c r="M92" s="71">
        <f t="shared" si="3"/>
        <v>0</v>
      </c>
      <c r="O92" s="9" t="str">
        <f t="shared" si="30"/>
        <v/>
      </c>
      <c r="P92" s="9" t="str">
        <f t="shared" si="31"/>
        <v/>
      </c>
    </row>
  </sheetData>
  <sheetCalcPr fullCalcOnLoad="1"/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landscape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2023-03-03T00:29:56Z</cp:lastPrinted>
  <dcterms:created xsi:type="dcterms:W3CDTF">1997-07-18T05:00:47Z</dcterms:created>
  <dcterms:modified xsi:type="dcterms:W3CDTF">2023-06-01T08:33:24Z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