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12월\구세 징수보고 데이터\"/>
    </mc:Choice>
  </mc:AlternateContent>
  <xr:revisionPtr revIDLastSave="0" documentId="8_{FD139FCB-A277-44E1-BBEE-5E2D61FA6312}" xr6:coauthVersionLast="47" xr6:coauthVersionMax="47" xr10:uidLastSave="{00000000-0000-0000-0000-000000000000}"/>
  <bookViews>
    <workbookView xWindow="-120" yWindow="-120" windowWidth="29040" windowHeight="15840" tabRatio="809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4" i="10" l="1"/>
  <c r="K78" i="10"/>
  <c r="K75" i="10"/>
  <c r="J75" i="10"/>
  <c r="K70" i="10"/>
  <c r="K68" i="10"/>
  <c r="K63" i="10"/>
  <c r="K59" i="10"/>
  <c r="J59" i="10"/>
  <c r="K50" i="10"/>
  <c r="K47" i="10"/>
  <c r="K45" i="10"/>
  <c r="K39" i="10"/>
  <c r="J39" i="10"/>
  <c r="K40" i="10"/>
  <c r="K35" i="10"/>
  <c r="K28" i="10"/>
  <c r="K22" i="10"/>
  <c r="J22" i="10"/>
  <c r="K12" i="10"/>
  <c r="J12" i="10"/>
  <c r="K9" i="10"/>
  <c r="K8" i="10"/>
  <c r="H58" i="12"/>
  <c r="F36" i="12"/>
  <c r="G58" i="12"/>
  <c r="F58" i="12"/>
  <c r="G57" i="12"/>
  <c r="F57" i="12"/>
  <c r="I64" i="12"/>
  <c r="J64" i="12"/>
  <c r="G36" i="12"/>
  <c r="I36" i="11"/>
  <c r="J36" i="11"/>
  <c r="I35" i="11"/>
  <c r="J35" i="11"/>
  <c r="L26" i="15"/>
  <c r="I26" i="10"/>
  <c r="J26" i="10"/>
  <c r="L26" i="10"/>
  <c r="M26" i="10"/>
  <c r="E7" i="15"/>
  <c r="L3" i="11"/>
  <c r="L3" i="12"/>
  <c r="L3" i="15"/>
  <c r="K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H58" i="15"/>
  <c r="G62" i="15"/>
  <c r="G58" i="15"/>
  <c r="L58" i="15"/>
  <c r="F62" i="15"/>
  <c r="M61" i="15"/>
  <c r="L61" i="15"/>
  <c r="I61" i="15"/>
  <c r="J61" i="15"/>
  <c r="M60" i="15"/>
  <c r="L60" i="15"/>
  <c r="I60" i="15"/>
  <c r="J60" i="15"/>
  <c r="M59" i="15"/>
  <c r="L59" i="15"/>
  <c r="I59" i="15"/>
  <c r="J59" i="15"/>
  <c r="K58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H39" i="15"/>
  <c r="G50" i="15"/>
  <c r="L50" i="15"/>
  <c r="F50" i="15"/>
  <c r="F39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L35" i="15"/>
  <c r="F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M28" i="15"/>
  <c r="F2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L22" i="15"/>
  <c r="F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F12" i="15"/>
  <c r="M11" i="15"/>
  <c r="L11" i="15"/>
  <c r="I11" i="15"/>
  <c r="J11" i="15"/>
  <c r="M10" i="15"/>
  <c r="L10" i="15"/>
  <c r="I10" i="15"/>
  <c r="J10" i="15"/>
  <c r="K9" i="15"/>
  <c r="H9" i="15"/>
  <c r="G9" i="15"/>
  <c r="F9" i="15"/>
  <c r="L28" i="15"/>
  <c r="M47" i="15"/>
  <c r="I28" i="15"/>
  <c r="J28" i="15"/>
  <c r="I45" i="15"/>
  <c r="J45" i="15"/>
  <c r="M45" i="15"/>
  <c r="L45" i="15"/>
  <c r="K8" i="15"/>
  <c r="M40" i="15"/>
  <c r="I40" i="15"/>
  <c r="J40" i="15"/>
  <c r="L47" i="15"/>
  <c r="L62" i="15"/>
  <c r="G68" i="12"/>
  <c r="H68" i="12"/>
  <c r="K68" i="12"/>
  <c r="H68" i="10"/>
  <c r="E68" i="10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E84" i="12"/>
  <c r="L84" i="12"/>
  <c r="M83" i="12"/>
  <c r="L83" i="12"/>
  <c r="J83" i="12"/>
  <c r="I83" i="12"/>
  <c r="M82" i="12"/>
  <c r="L82" i="12"/>
  <c r="J82" i="12"/>
  <c r="I82" i="12"/>
  <c r="M81" i="12"/>
  <c r="L81" i="12"/>
  <c r="I81" i="12"/>
  <c r="J81" i="12"/>
  <c r="M80" i="12"/>
  <c r="L80" i="12"/>
  <c r="J80" i="12"/>
  <c r="I80" i="12"/>
  <c r="M79" i="12"/>
  <c r="L79" i="12"/>
  <c r="J79" i="12"/>
  <c r="I79" i="12"/>
  <c r="K78" i="12"/>
  <c r="H78" i="12"/>
  <c r="G78" i="12"/>
  <c r="M78" i="12"/>
  <c r="F78" i="12"/>
  <c r="I78" i="12"/>
  <c r="E78" i="12"/>
  <c r="E6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E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K70" i="12"/>
  <c r="H70" i="12"/>
  <c r="G70" i="12"/>
  <c r="L70" i="12"/>
  <c r="F70" i="12"/>
  <c r="I70" i="12"/>
  <c r="J70" i="12"/>
  <c r="E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K63" i="12"/>
  <c r="K59" i="12"/>
  <c r="K7" i="12"/>
  <c r="H63" i="12"/>
  <c r="H59" i="12"/>
  <c r="G63" i="12"/>
  <c r="G59" i="12"/>
  <c r="F63" i="12"/>
  <c r="I63" i="12"/>
  <c r="J63" i="12"/>
  <c r="E63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F59" i="12"/>
  <c r="E59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M50" i="12"/>
  <c r="F50" i="12"/>
  <c r="E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E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E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K40" i="12"/>
  <c r="H40" i="12"/>
  <c r="H39" i="12"/>
  <c r="G40" i="12"/>
  <c r="F40" i="12"/>
  <c r="M40" i="12"/>
  <c r="E40" i="12"/>
  <c r="L40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F35" i="12"/>
  <c r="E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M28" i="12"/>
  <c r="K28" i="12"/>
  <c r="H28" i="12"/>
  <c r="G28" i="12"/>
  <c r="F28" i="12"/>
  <c r="I28" i="12"/>
  <c r="J28" i="12"/>
  <c r="E28" i="12"/>
  <c r="L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E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M12" i="12"/>
  <c r="F12" i="12"/>
  <c r="I12" i="12"/>
  <c r="J12" i="12"/>
  <c r="E12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E9" i="12"/>
  <c r="M77" i="10"/>
  <c r="L77" i="10"/>
  <c r="I77" i="10"/>
  <c r="J77" i="10"/>
  <c r="M76" i="10"/>
  <c r="L76" i="10"/>
  <c r="I76" i="10"/>
  <c r="J76" i="10"/>
  <c r="H75" i="10"/>
  <c r="G75" i="10"/>
  <c r="F75" i="10"/>
  <c r="M75" i="10"/>
  <c r="E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F29" i="9"/>
  <c r="G35" i="9"/>
  <c r="D35" i="9"/>
  <c r="D29" i="9"/>
  <c r="K38" i="9"/>
  <c r="L38" i="9"/>
  <c r="H38" i="9"/>
  <c r="I38" i="9"/>
  <c r="J17" i="9"/>
  <c r="E17" i="9"/>
  <c r="F17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E30" i="9"/>
  <c r="D30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E63" i="10"/>
  <c r="L63" i="10"/>
  <c r="H63" i="10"/>
  <c r="H59" i="10"/>
  <c r="G63" i="10"/>
  <c r="F63" i="10"/>
  <c r="F59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0" i="11"/>
  <c r="J30" i="11"/>
  <c r="I29" i="11"/>
  <c r="J29" i="11"/>
  <c r="I27" i="11"/>
  <c r="J27" i="11"/>
  <c r="I26" i="11"/>
  <c r="I24" i="11"/>
  <c r="J24" i="11"/>
  <c r="I23" i="11"/>
  <c r="J23" i="11"/>
  <c r="I21" i="11"/>
  <c r="J21" i="11"/>
  <c r="I20" i="11"/>
  <c r="J20" i="11"/>
  <c r="I18" i="11"/>
  <c r="J18" i="11"/>
  <c r="I17" i="11"/>
  <c r="J17" i="11"/>
  <c r="I15" i="11"/>
  <c r="J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J69" i="10"/>
  <c r="I58" i="10"/>
  <c r="J58" i="10"/>
  <c r="I57" i="10"/>
  <c r="J57" i="10"/>
  <c r="I55" i="10"/>
  <c r="J55" i="10"/>
  <c r="I54" i="10"/>
  <c r="J54" i="10"/>
  <c r="I53" i="10"/>
  <c r="J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I27" i="10"/>
  <c r="J27" i="10"/>
  <c r="I25" i="10"/>
  <c r="J25" i="10"/>
  <c r="I24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I10" i="10"/>
  <c r="J10" i="10"/>
  <c r="J40" i="9"/>
  <c r="J39" i="9"/>
  <c r="J10" i="9"/>
  <c r="J7" i="9"/>
  <c r="J6" i="9"/>
  <c r="K34" i="11"/>
  <c r="K33" i="11"/>
  <c r="K32" i="11"/>
  <c r="K31" i="11"/>
  <c r="K28" i="11"/>
  <c r="K25" i="11"/>
  <c r="K22" i="11"/>
  <c r="K19" i="11"/>
  <c r="K16" i="11"/>
  <c r="K13" i="11"/>
  <c r="K12" i="11"/>
  <c r="K11" i="11"/>
  <c r="J26" i="11"/>
  <c r="H11" i="11"/>
  <c r="H12" i="11"/>
  <c r="H9" i="11"/>
  <c r="F11" i="11"/>
  <c r="G11" i="11"/>
  <c r="L11" i="11"/>
  <c r="F12" i="11"/>
  <c r="F9" i="11"/>
  <c r="G12" i="11"/>
  <c r="G9" i="11"/>
  <c r="L9" i="11"/>
  <c r="E12" i="11"/>
  <c r="E9" i="11"/>
  <c r="E11" i="11"/>
  <c r="F32" i="11"/>
  <c r="F31" i="11"/>
  <c r="G32" i="11"/>
  <c r="G31" i="11"/>
  <c r="H32" i="11"/>
  <c r="F33" i="11"/>
  <c r="G33" i="11"/>
  <c r="H33" i="11"/>
  <c r="E33" i="11"/>
  <c r="L33" i="11"/>
  <c r="E32" i="11"/>
  <c r="E31" i="11"/>
  <c r="M36" i="11"/>
  <c r="L36" i="11"/>
  <c r="M35" i="11"/>
  <c r="L35" i="11"/>
  <c r="H34" i="11"/>
  <c r="G34" i="11"/>
  <c r="M34" i="11"/>
  <c r="F34" i="11"/>
  <c r="E34" i="11"/>
  <c r="L34" i="11"/>
  <c r="M30" i="11"/>
  <c r="L30" i="11"/>
  <c r="M29" i="11"/>
  <c r="L29" i="11"/>
  <c r="H28" i="11"/>
  <c r="G28" i="11"/>
  <c r="L28" i="11"/>
  <c r="F28" i="11"/>
  <c r="E28" i="11"/>
  <c r="M27" i="11"/>
  <c r="L27" i="11"/>
  <c r="M26" i="11"/>
  <c r="L26" i="11"/>
  <c r="H25" i="11"/>
  <c r="G25" i="11"/>
  <c r="M25" i="11"/>
  <c r="F25" i="11"/>
  <c r="E25" i="11"/>
  <c r="M24" i="11"/>
  <c r="L24" i="11"/>
  <c r="M23" i="11"/>
  <c r="L23" i="11"/>
  <c r="H22" i="11"/>
  <c r="I22" i="11"/>
  <c r="J22" i="11"/>
  <c r="G22" i="11"/>
  <c r="M22" i="11"/>
  <c r="F22" i="11"/>
  <c r="E22" i="11"/>
  <c r="M21" i="11"/>
  <c r="L21" i="11"/>
  <c r="M20" i="11"/>
  <c r="L20" i="11"/>
  <c r="H19" i="11"/>
  <c r="G19" i="11"/>
  <c r="F19" i="11"/>
  <c r="E19" i="11"/>
  <c r="L19" i="11"/>
  <c r="M18" i="11"/>
  <c r="L18" i="11"/>
  <c r="M17" i="11"/>
  <c r="L17" i="11"/>
  <c r="H16" i="11"/>
  <c r="G16" i="11"/>
  <c r="F16" i="11"/>
  <c r="E16" i="11"/>
  <c r="L16" i="11"/>
  <c r="F13" i="11"/>
  <c r="G13" i="11"/>
  <c r="L13" i="11"/>
  <c r="H13" i="11"/>
  <c r="E13" i="11"/>
  <c r="M15" i="11"/>
  <c r="L15" i="11"/>
  <c r="M14" i="11"/>
  <c r="L14" i="11"/>
  <c r="J83" i="10"/>
  <c r="J11" i="10"/>
  <c r="J50" i="10"/>
  <c r="J35" i="10"/>
  <c r="E47" i="10"/>
  <c r="E40" i="9"/>
  <c r="E39" i="9"/>
  <c r="H39" i="9"/>
  <c r="I39" i="9"/>
  <c r="F40" i="9"/>
  <c r="L40" i="9"/>
  <c r="G40" i="9"/>
  <c r="G39" i="9"/>
  <c r="E10" i="9"/>
  <c r="H10" i="9"/>
  <c r="I10" i="9"/>
  <c r="F10" i="9"/>
  <c r="L10" i="9"/>
  <c r="G10" i="9"/>
  <c r="F84" i="10"/>
  <c r="I84" i="10"/>
  <c r="J84" i="10"/>
  <c r="G84" i="10"/>
  <c r="H84" i="10"/>
  <c r="F78" i="10"/>
  <c r="I78" i="10"/>
  <c r="J78" i="10"/>
  <c r="G78" i="10"/>
  <c r="H78" i="10"/>
  <c r="F70" i="10"/>
  <c r="F68" i="10"/>
  <c r="M68" i="10"/>
  <c r="G70" i="10"/>
  <c r="G68" i="10"/>
  <c r="H70" i="10"/>
  <c r="F50" i="10"/>
  <c r="G50" i="10"/>
  <c r="L50" i="10"/>
  <c r="H50" i="10"/>
  <c r="F47" i="10"/>
  <c r="G47" i="10"/>
  <c r="L47" i="10"/>
  <c r="H47" i="10"/>
  <c r="F45" i="10"/>
  <c r="G45" i="10"/>
  <c r="H45" i="10"/>
  <c r="F40" i="10"/>
  <c r="G40" i="10"/>
  <c r="H40" i="10"/>
  <c r="F35" i="10"/>
  <c r="G35" i="10"/>
  <c r="H35" i="10"/>
  <c r="F28" i="10"/>
  <c r="G28" i="10"/>
  <c r="H28" i="10"/>
  <c r="F22" i="10"/>
  <c r="G22" i="10"/>
  <c r="H22" i="10"/>
  <c r="F12" i="10"/>
  <c r="G12" i="10"/>
  <c r="H12" i="10"/>
  <c r="F9" i="10"/>
  <c r="G9" i="10"/>
  <c r="H9" i="10"/>
  <c r="E84" i="10"/>
  <c r="E78" i="10"/>
  <c r="E70" i="10"/>
  <c r="E50" i="10"/>
  <c r="E45" i="10"/>
  <c r="L45" i="10"/>
  <c r="E40" i="10"/>
  <c r="E28" i="10"/>
  <c r="L28" i="10"/>
  <c r="E22" i="10"/>
  <c r="L22" i="10"/>
  <c r="E12" i="10"/>
  <c r="L12" i="10"/>
  <c r="E35" i="10"/>
  <c r="L35" i="10"/>
  <c r="E9" i="10"/>
  <c r="L9" i="10"/>
  <c r="K11" i="9"/>
  <c r="K12" i="9"/>
  <c r="K13" i="9"/>
  <c r="K16" i="9"/>
  <c r="K41" i="9"/>
  <c r="K42" i="9"/>
  <c r="D40" i="9"/>
  <c r="D39" i="9"/>
  <c r="L41" i="9"/>
  <c r="L42" i="9"/>
  <c r="D10" i="9"/>
  <c r="D7" i="9"/>
  <c r="L11" i="9"/>
  <c r="L12" i="9"/>
  <c r="L13" i="9"/>
  <c r="L16" i="9"/>
  <c r="K9" i="11"/>
  <c r="M34" i="10"/>
  <c r="L60" i="10"/>
  <c r="I60" i="10"/>
  <c r="J60" i="10"/>
  <c r="K33" i="9"/>
  <c r="H30" i="9"/>
  <c r="I30" i="9"/>
  <c r="K10" i="9"/>
  <c r="K40" i="9"/>
  <c r="H40" i="9"/>
  <c r="I40" i="9"/>
  <c r="F39" i="9"/>
  <c r="L33" i="9"/>
  <c r="H33" i="9"/>
  <c r="I33" i="9"/>
  <c r="L39" i="9"/>
  <c r="K39" i="9"/>
  <c r="E29" i="9"/>
  <c r="L30" i="9"/>
  <c r="E7" i="9"/>
  <c r="D14" i="9"/>
  <c r="K15" i="9"/>
  <c r="F14" i="9"/>
  <c r="G14" i="9"/>
  <c r="J14" i="9"/>
  <c r="L84" i="10"/>
  <c r="H8" i="9"/>
  <c r="I8" i="9"/>
  <c r="L8" i="9"/>
  <c r="M33" i="11"/>
  <c r="L34" i="10"/>
  <c r="E14" i="9"/>
  <c r="K8" i="9"/>
  <c r="M32" i="11"/>
  <c r="H31" i="11"/>
  <c r="K17" i="9"/>
  <c r="I9" i="12"/>
  <c r="J9" i="12"/>
  <c r="L12" i="12"/>
  <c r="F39" i="12"/>
  <c r="I40" i="12"/>
  <c r="J40" i="12"/>
  <c r="L45" i="12"/>
  <c r="L63" i="12"/>
  <c r="G8" i="12"/>
  <c r="G39" i="12"/>
  <c r="L47" i="12"/>
  <c r="M63" i="12"/>
  <c r="I22" i="12"/>
  <c r="J22" i="12"/>
  <c r="I84" i="12"/>
  <c r="J84" i="12"/>
  <c r="L75" i="10"/>
  <c r="L78" i="10"/>
  <c r="L70" i="10"/>
  <c r="M84" i="10"/>
  <c r="H39" i="10"/>
  <c r="I70" i="10"/>
  <c r="I45" i="10"/>
  <c r="J45" i="10"/>
  <c r="M78" i="10"/>
  <c r="K7" i="15"/>
  <c r="K4" i="15"/>
  <c r="M62" i="15"/>
  <c r="F58" i="15"/>
  <c r="M58" i="15"/>
  <c r="I62" i="15"/>
  <c r="J62" i="15"/>
  <c r="G39" i="15"/>
  <c r="L39" i="15"/>
  <c r="I50" i="15"/>
  <c r="J50" i="15"/>
  <c r="M50" i="15"/>
  <c r="I39" i="15"/>
  <c r="J39" i="15"/>
  <c r="M39" i="15"/>
  <c r="M35" i="15"/>
  <c r="I35" i="15"/>
  <c r="J35" i="15"/>
  <c r="M22" i="15"/>
  <c r="I22" i="15"/>
  <c r="J22" i="15"/>
  <c r="H8" i="15"/>
  <c r="H7" i="15"/>
  <c r="H4" i="15"/>
  <c r="M12" i="15"/>
  <c r="G8" i="15"/>
  <c r="L8" i="15"/>
  <c r="L12" i="15"/>
  <c r="I12" i="15"/>
  <c r="J12" i="15"/>
  <c r="L9" i="15"/>
  <c r="I9" i="15"/>
  <c r="J9" i="15"/>
  <c r="M9" i="15"/>
  <c r="F8" i="15"/>
  <c r="M63" i="10"/>
  <c r="I63" i="10"/>
  <c r="J63" i="10"/>
  <c r="G59" i="10"/>
  <c r="I59" i="10"/>
  <c r="I50" i="10"/>
  <c r="M50" i="10"/>
  <c r="I47" i="10"/>
  <c r="J47" i="10"/>
  <c r="M47" i="10"/>
  <c r="F39" i="10"/>
  <c r="M45" i="10"/>
  <c r="G39" i="10"/>
  <c r="M40" i="10"/>
  <c r="I40" i="10"/>
  <c r="J40" i="10"/>
  <c r="M35" i="10"/>
  <c r="I35" i="10"/>
  <c r="I28" i="10"/>
  <c r="J28" i="10"/>
  <c r="M28" i="10"/>
  <c r="M22" i="10"/>
  <c r="I22" i="10"/>
  <c r="H8" i="10"/>
  <c r="H7" i="10"/>
  <c r="I12" i="10"/>
  <c r="M12" i="10"/>
  <c r="G8" i="10"/>
  <c r="F8" i="10"/>
  <c r="F7" i="10"/>
  <c r="I9" i="10"/>
  <c r="M9" i="10"/>
  <c r="I58" i="15"/>
  <c r="J58" i="15"/>
  <c r="G7" i="15"/>
  <c r="L7" i="15"/>
  <c r="M8" i="15"/>
  <c r="I8" i="15"/>
  <c r="J8" i="15"/>
  <c r="F7" i="15"/>
  <c r="M59" i="10"/>
  <c r="I39" i="10"/>
  <c r="M39" i="10"/>
  <c r="G7" i="10"/>
  <c r="G4" i="15"/>
  <c r="M7" i="15"/>
  <c r="F4" i="15"/>
  <c r="I7" i="15"/>
  <c r="J7" i="15"/>
  <c r="J4" i="15"/>
  <c r="I4" i="15"/>
  <c r="J9" i="10"/>
  <c r="H35" i="9"/>
  <c r="I35" i="9"/>
  <c r="L22" i="11"/>
  <c r="M19" i="11"/>
  <c r="L25" i="11"/>
  <c r="I25" i="11"/>
  <c r="J25" i="11"/>
  <c r="I19" i="11"/>
  <c r="J19" i="11"/>
  <c r="M16" i="11"/>
  <c r="I16" i="11"/>
  <c r="J16" i="11"/>
  <c r="L68" i="10"/>
  <c r="M70" i="10"/>
  <c r="E39" i="12"/>
  <c r="E10" i="11"/>
  <c r="E59" i="10"/>
  <c r="L59" i="10"/>
  <c r="E39" i="10"/>
  <c r="L39" i="10"/>
  <c r="L40" i="10"/>
  <c r="E8" i="10"/>
  <c r="D6" i="9"/>
  <c r="I35" i="12"/>
  <c r="J35" i="12"/>
  <c r="I39" i="12"/>
  <c r="J39" i="12"/>
  <c r="K35" i="9"/>
  <c r="K14" i="9"/>
  <c r="L35" i="9"/>
  <c r="H17" i="9"/>
  <c r="I17" i="9"/>
  <c r="E6" i="9"/>
  <c r="L17" i="9"/>
  <c r="L14" i="9"/>
  <c r="L29" i="9"/>
  <c r="K30" i="9"/>
  <c r="H14" i="9"/>
  <c r="I14" i="9"/>
  <c r="H29" i="9"/>
  <c r="I29" i="9"/>
  <c r="K29" i="9"/>
  <c r="M70" i="12"/>
  <c r="F68" i="12"/>
  <c r="M68" i="12"/>
  <c r="I50" i="12"/>
  <c r="J50" i="12"/>
  <c r="L50" i="12"/>
  <c r="L35" i="12"/>
  <c r="E8" i="12"/>
  <c r="E7" i="12"/>
  <c r="F7" i="9"/>
  <c r="F6" i="9"/>
  <c r="H7" i="12"/>
  <c r="L39" i="12"/>
  <c r="I68" i="12"/>
  <c r="J78" i="12"/>
  <c r="J68" i="12"/>
  <c r="L78" i="12"/>
  <c r="L68" i="12"/>
  <c r="I59" i="12"/>
  <c r="J59" i="12"/>
  <c r="L59" i="12"/>
  <c r="M59" i="12"/>
  <c r="M39" i="12"/>
  <c r="G7" i="12"/>
  <c r="M35" i="12"/>
  <c r="F8" i="12"/>
  <c r="K8" i="11"/>
  <c r="E8" i="11"/>
  <c r="L32" i="11"/>
  <c r="M31" i="11"/>
  <c r="L31" i="11"/>
  <c r="I31" i="11"/>
  <c r="J31" i="11"/>
  <c r="I32" i="11"/>
  <c r="J32" i="11"/>
  <c r="I34" i="11"/>
  <c r="J34" i="11"/>
  <c r="I33" i="11"/>
  <c r="J33" i="11"/>
  <c r="K7" i="11"/>
  <c r="K10" i="11"/>
  <c r="E7" i="10"/>
  <c r="L8" i="10"/>
  <c r="L8" i="12"/>
  <c r="L7" i="12"/>
  <c r="L7" i="9"/>
  <c r="K7" i="9"/>
  <c r="H7" i="9"/>
  <c r="I7" i="9"/>
  <c r="L6" i="9"/>
  <c r="K6" i="9"/>
  <c r="H6" i="9"/>
  <c r="I6" i="9"/>
  <c r="I8" i="12"/>
  <c r="J8" i="12"/>
  <c r="F7" i="12"/>
  <c r="M8" i="12"/>
  <c r="E7" i="11"/>
  <c r="I7" i="12"/>
  <c r="J7" i="12"/>
  <c r="M7" i="12"/>
  <c r="M13" i="11"/>
  <c r="H10" i="11"/>
  <c r="M12" i="11"/>
  <c r="I9" i="11"/>
  <c r="J9" i="11"/>
  <c r="M9" i="11"/>
  <c r="I12" i="11"/>
  <c r="J12" i="11"/>
  <c r="L12" i="11"/>
  <c r="M28" i="11"/>
  <c r="I28" i="11"/>
  <c r="J28" i="11"/>
  <c r="H8" i="11"/>
  <c r="H7" i="11"/>
  <c r="I13" i="11"/>
  <c r="J13" i="11"/>
  <c r="G8" i="11"/>
  <c r="G10" i="11"/>
  <c r="L10" i="11"/>
  <c r="M11" i="11"/>
  <c r="F8" i="11"/>
  <c r="I11" i="11"/>
  <c r="J11" i="11"/>
  <c r="F10" i="11"/>
  <c r="G7" i="11"/>
  <c r="L7" i="11"/>
  <c r="L8" i="11"/>
  <c r="M10" i="11"/>
  <c r="I10" i="11"/>
  <c r="J10" i="11"/>
  <c r="F7" i="11"/>
  <c r="M8" i="11"/>
  <c r="I8" i="11"/>
  <c r="J8" i="11"/>
  <c r="I7" i="11"/>
  <c r="J7" i="11"/>
  <c r="M7" i="11"/>
  <c r="M8" i="10"/>
  <c r="I8" i="10"/>
  <c r="M7" i="10"/>
  <c r="I7" i="10"/>
  <c r="L7" i="10"/>
  <c r="I75" i="10"/>
  <c r="I68" i="10"/>
  <c r="K7" i="10"/>
  <c r="J7" i="10"/>
  <c r="J8" i="10"/>
  <c r="J70" i="10"/>
  <c r="J68" i="10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예산액 입력 불요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<sst xmlns="http://schemas.openxmlformats.org/spreadsheetml/2006/main" count="421" uniqueCount="163">
  <si>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</si>
  <si>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</si>
  <si>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</si>
  <si>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</si>
  <si>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</si>
  <si>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</si>
  <si>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</si>
  <si>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</si>
  <si>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</si>
  <si>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</si>
  <si>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</si>
  <si>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</si>
  <si>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</si>
  <si>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</si>
  <si>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</si>
  <si>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</si>
  <si>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</si>
  <si>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</si>
  <si>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</si>
  <si>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</si>
  <si>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</si>
  <si>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</si>
  <si>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</si>
  <si>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</si>
  <si>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</si>
  <si>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</si>
  <si>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</si>
  <si>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</si>
  <si>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</si>
  <si>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</si>
  <si>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</si>
  <si>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</si>
  <si>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</si>
  <si>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</si>
  <si>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</si>
  <si>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</si>
  <si>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</si>
  <si>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</si>
  <si>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</si>
  <si>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</si>
  <si>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</si>
  <si>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</si>
  <si>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</si>
  <si>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</si>
  <si>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</si>
  <si>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</si>
  <si>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</si>
  <si>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</si>
  <si>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</si>
  <si>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</si>
  <si>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</si>
  <si>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</si>
  <si>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</si>
  <si>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</si>
  <si>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</si>
  <si>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</si>
  <si>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</si>
  <si>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</si>
  <si>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</si>
  <si>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</si>
  <si>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</si>
  <si>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</si>
  <si>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</si>
  <si>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</si>
  <si>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</si>
  <si>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</si>
  <si>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</si>
  <si>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</si>
  <si>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</si>
  <si>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</si>
  <si>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</si>
  <si>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</si>
  <si>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</si>
  <si>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</si>
  <si>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</si>
  <si>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</si>
  <si>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</si>
  <si>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</si>
  <si>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</si>
  <si>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</si>
  <si>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</si>
  <si>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</si>
  <si>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</si>
  <si>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</si>
  <si>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</si>
  <si>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</si>
  <si>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</si>
  <si>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</si>
  <si>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</si>
  <si>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</si>
  <si>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</si>
  <si>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</si>
  <si>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</si>
  <si>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</si>
  <si>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</si>
  <si>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</si>
  <si>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</si>
  <si>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</si>
  <si>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</si>
  <si>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</si>
  <si>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</si>
  <si>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</si>
  <si>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</si>
  <si>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</si>
  <si>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</si>
  <si>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</si>
  <si>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</si>
  <si>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</si>
  <si>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</si>
  <si>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</si>
  <si>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</si>
  <si>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</si>
  <si>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</si>
  <si>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</si>
  <si>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</si>
  <si>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</si>
  <si>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</si>
  <si>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</si>
  <si>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</si>
  <si>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</si>
  <si>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</si>
  <si>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</si>
  <si>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</si>
  <si>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</si>
  <si>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</si>
  <si>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</si>
  <si>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</si>
  <si>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</si>
  <si>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</si>
  <si>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</si>
  <si>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</si>
  <si>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</si>
  <si>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</si>
  <si>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</si>
  <si>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</si>
  <si>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</si>
  <si>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</si>
  <si>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</si>
  <si>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</si>
  <si>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</si>
  <si>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</si>
  <si>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</si>
  <si>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</si>
  <si>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</si>
  <si>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</si>
  <si>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</si>
  <si>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</si>
  <si>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</si>
  <si>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>2022년   12월    군·구 일반회계 세외수입 징수현황</t>
    <phoneticPr fontId="3" type="noConversion"/>
  </si>
  <si>
    <r>
      <t xml:space="preserve">2022년   12월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</si>
  <si>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2022년  12월    군·구 일반회계 세외수입 징수현황</t>
    <phoneticPr fontId="3" type="noConversion"/>
  </si>
  <si>
    <t>2022년  12월 군·구 과목별 세외수입 징수현황</t>
    <phoneticPr fontId="3" type="noConversion"/>
  </si>
  <si>
    <t>2022년 12월 시 특별회계 세외수입 징수현황</t>
    <phoneticPr fontId="3" type="noConversion"/>
  </si>
  <si>
    <t>주차관리과</t>
    <phoneticPr fontId="3" type="noConversion"/>
  </si>
  <si>
    <t>도시계획과</t>
    <phoneticPr fontId="3" type="noConversion"/>
  </si>
  <si>
    <t>도시계회과</t>
    <phoneticPr fontId="3" type="noConversion"/>
  </si>
  <si>
    <t xml:space="preserve"> </t>
    <phoneticPr fontId="3" type="noConversion"/>
  </si>
  <si>
    <t>주차관리과,도시계획과,장애인복지과</t>
    <phoneticPr fontId="3" type="noConversion"/>
  </si>
  <si>
    <t>주차관리과,장애인복지과,생태하천과</t>
    <phoneticPr fontId="3" type="noConversion"/>
  </si>
  <si>
    <t>생태하천과</t>
    <phoneticPr fontId="3" type="noConversion"/>
  </si>
  <si>
    <t>주차관리과, 도시계획과,장애인복지과,생태하천과,자원순환과</t>
    <phoneticPr fontId="3" type="noConversion"/>
  </si>
  <si>
    <t>서구</t>
    <phoneticPr fontId="3" type="noConversion"/>
  </si>
  <si>
    <t>2022. 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</si>
</sst>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28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4" tint="-0.499984740745262"/>
      <name val="굴림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rgb="FF000000"/>
      </patternFill>
    </fill>
    <fill>
      <patternFill patternType="solid">
        <fgColor rgb="FFFFE0D1"/>
        <bgColor rgb="FF000000"/>
      </patternFill>
    </fill>
    <fill>
      <patternFill patternType="solid">
        <fgColor rgb="FFFDFEC6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56">
    <xf numFmtId="0" fontId="0" fillId="0" borderId="0" xfId="0"/>
    <xf numFmtId="41" fontId="4" fillId="0" borderId="0" xfId="1" applyFont="1" applyFill="1" applyBorder="1" applyAlignment="1" applyProtection="1">
      <alignment vertical="center"/>
    </xf>
    <xf numFmtId="41" fontId="5" fillId="0" borderId="0" xfId="1" applyFont="1" applyFill="1" applyBorder="1" applyAlignment="1" applyProtection="1">
      <alignment vertical="center"/>
    </xf>
    <xf numFmtId="41" fontId="5" fillId="0" borderId="0" xfId="1" applyFont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7" fillId="0" borderId="0" xfId="1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1" applyFont="1" applyFill="1" applyBorder="1" applyAlignment="1" applyProtection="1">
      <alignment vertical="center"/>
    </xf>
    <xf numFmtId="41" fontId="7" fillId="0" borderId="1" xfId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1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1" applyFont="1" applyFill="1" applyBorder="1" applyAlignment="1" applyProtection="1">
      <alignment vertical="center" shrinkToFit="1"/>
    </xf>
    <xf numFmtId="41" fontId="9" fillId="4" borderId="3" xfId="1" applyFont="1" applyFill="1" applyBorder="1" applyAlignment="1" applyProtection="1">
      <alignment vertical="center" shrinkToFit="1"/>
    </xf>
    <xf numFmtId="41" fontId="9" fillId="3" borderId="4" xfId="1" applyFont="1" applyFill="1" applyBorder="1" applyAlignment="1" applyProtection="1">
      <alignment vertical="center"/>
    </xf>
    <xf numFmtId="41" fontId="9" fillId="3" borderId="1" xfId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</xf>
    <xf numFmtId="180" fontId="7" fillId="0" borderId="1" xfId="1" applyNumberFormat="1" applyFont="1" applyFill="1" applyBorder="1" applyAlignment="1" applyProtection="1">
      <alignment vertical="center" shrinkToFit="1"/>
    </xf>
    <xf numFmtId="180" fontId="7" fillId="0" borderId="5" xfId="1" applyNumberFormat="1" applyFont="1" applyFill="1" applyBorder="1" applyAlignment="1" applyProtection="1">
      <alignment vertical="center" shrinkToFit="1"/>
    </xf>
    <xf numFmtId="41" fontId="9" fillId="4" borderId="1" xfId="1" applyFont="1" applyFill="1" applyBorder="1" applyAlignment="1" applyProtection="1">
      <alignment vertical="center" shrinkToFit="1"/>
    </xf>
    <xf numFmtId="41" fontId="7" fillId="0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8" xfId="1" applyFont="1" applyFill="1" applyBorder="1" applyAlignment="1" applyProtection="1">
      <alignment horizontal="center" vertical="center" shrinkToFit="1"/>
    </xf>
    <xf numFmtId="180" fontId="9" fillId="0" borderId="1" xfId="1" applyNumberFormat="1" applyFont="1" applyFill="1" applyBorder="1" applyAlignment="1" applyProtection="1">
      <alignment vertical="center" shrinkToFit="1"/>
    </xf>
    <xf numFmtId="180" fontId="9" fillId="0" borderId="5" xfId="1" applyNumberFormat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  <protection locked="0"/>
    </xf>
    <xf numFmtId="180" fontId="9" fillId="0" borderId="6" xfId="1" applyNumberFormat="1" applyFont="1" applyFill="1" applyBorder="1" applyAlignment="1" applyProtection="1">
      <alignment vertical="center" shrinkToFit="1"/>
    </xf>
    <xf numFmtId="180" fontId="9" fillId="0" borderId="9" xfId="1" applyNumberFormat="1" applyFont="1" applyFill="1" applyBorder="1" applyAlignment="1" applyProtection="1">
      <alignment vertical="center" shrinkToFit="1"/>
    </xf>
    <xf numFmtId="41" fontId="6" fillId="5" borderId="10" xfId="1" applyFont="1" applyFill="1" applyBorder="1" applyAlignment="1" applyProtection="1">
      <alignment horizontal="center" vertical="center"/>
    </xf>
    <xf numFmtId="41" fontId="8" fillId="0" borderId="0" xfId="1" applyFont="1" applyFill="1" applyBorder="1" applyAlignment="1" applyProtection="1">
      <alignment vertical="center"/>
    </xf>
    <xf numFmtId="180" fontId="9" fillId="9" borderId="2" xfId="1" applyNumberFormat="1" applyFont="1" applyFill="1" applyBorder="1" applyAlignment="1" applyProtection="1">
      <alignment vertical="center" shrinkToFit="1"/>
    </xf>
    <xf numFmtId="180" fontId="9" fillId="9" borderId="11" xfId="1" applyNumberFormat="1" applyFont="1" applyFill="1" applyBorder="1" applyAlignment="1" applyProtection="1">
      <alignment vertical="center" shrinkToFit="1"/>
    </xf>
    <xf numFmtId="180" fontId="9" fillId="9" borderId="3" xfId="1" applyNumberFormat="1" applyFont="1" applyFill="1" applyBorder="1" applyAlignment="1" applyProtection="1">
      <alignment vertical="center" shrinkToFit="1"/>
    </xf>
    <xf numFmtId="180" fontId="9" fillId="9" borderId="12" xfId="1" applyNumberFormat="1" applyFont="1" applyFill="1" applyBorder="1" applyAlignment="1" applyProtection="1">
      <alignment vertical="center" shrinkToFit="1"/>
    </xf>
    <xf numFmtId="180" fontId="9" fillId="10" borderId="1" xfId="1" applyNumberFormat="1" applyFont="1" applyFill="1" applyBorder="1" applyAlignment="1" applyProtection="1">
      <alignment vertical="center" shrinkToFit="1"/>
    </xf>
    <xf numFmtId="180" fontId="9" fillId="10" borderId="5" xfId="1" applyNumberFormat="1" applyFont="1" applyFill="1" applyBorder="1" applyAlignment="1" applyProtection="1">
      <alignment vertical="center" shrinkToFit="1"/>
    </xf>
    <xf numFmtId="180" fontId="9" fillId="9" borderId="1" xfId="1" applyNumberFormat="1" applyFont="1" applyFill="1" applyBorder="1" applyAlignment="1" applyProtection="1">
      <alignment vertical="center" shrinkToFit="1"/>
    </xf>
    <xf numFmtId="180" fontId="9" fillId="9" borderId="5" xfId="1" applyNumberFormat="1" applyFont="1" applyFill="1" applyBorder="1" applyAlignment="1" applyProtection="1">
      <alignment vertical="center" shrinkToFit="1"/>
    </xf>
    <xf numFmtId="41" fontId="7" fillId="2" borderId="13" xfId="1" applyFont="1" applyFill="1" applyBorder="1" applyAlignment="1" applyProtection="1">
      <alignment vertical="center"/>
    </xf>
    <xf numFmtId="41" fontId="7" fillId="2" borderId="14" xfId="1" applyFont="1" applyFill="1" applyBorder="1" applyAlignment="1" applyProtection="1">
      <alignment horizontal="right" vertical="center"/>
    </xf>
    <xf numFmtId="41" fontId="7" fillId="2" borderId="15" xfId="1" applyFont="1" applyFill="1" applyBorder="1" applyAlignment="1" applyProtection="1">
      <alignment horizontal="right" vertical="center"/>
    </xf>
    <xf numFmtId="41" fontId="7" fillId="6" borderId="1" xfId="1" applyFont="1" applyFill="1" applyBorder="1" applyAlignment="1" applyProtection="1">
      <alignment vertical="center" shrinkToFit="1"/>
    </xf>
    <xf numFmtId="41" fontId="7" fillId="3" borderId="1" xfId="1" applyFont="1" applyFill="1" applyBorder="1" applyAlignment="1" applyProtection="1">
      <alignment vertical="center" shrinkToFit="1"/>
    </xf>
    <xf numFmtId="41" fontId="7" fillId="2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  <protection locked="0"/>
    </xf>
    <xf numFmtId="41" fontId="7" fillId="2" borderId="16" xfId="1" applyFont="1" applyFill="1" applyBorder="1" applyAlignment="1" applyProtection="1">
      <alignment horizontal="centerContinuous" vertical="center"/>
    </xf>
    <xf numFmtId="41" fontId="7" fillId="2" borderId="16" xfId="1" applyFont="1" applyFill="1" applyBorder="1" applyAlignment="1" applyProtection="1">
      <alignment horizontal="center" vertical="center"/>
    </xf>
    <xf numFmtId="41" fontId="7" fillId="2" borderId="17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vertical="center"/>
    </xf>
    <xf numFmtId="41" fontId="7" fillId="2" borderId="18" xfId="1" applyFont="1" applyFill="1" applyBorder="1" applyAlignment="1" applyProtection="1">
      <alignment vertical="center"/>
    </xf>
    <xf numFmtId="41" fontId="7" fillId="2" borderId="19" xfId="1" quotePrefix="1" applyFont="1" applyFill="1" applyBorder="1" applyAlignment="1" applyProtection="1">
      <alignment horizontal="center" vertical="center"/>
    </xf>
    <xf numFmtId="41" fontId="7" fillId="2" borderId="7" xfId="1" quotePrefix="1" applyFont="1" applyFill="1" applyBorder="1" applyAlignment="1" applyProtection="1">
      <alignment horizontal="center" vertical="center"/>
    </xf>
    <xf numFmtId="41" fontId="7" fillId="2" borderId="8" xfId="1" quotePrefix="1" applyFont="1" applyFill="1" applyBorder="1" applyAlignment="1" applyProtection="1">
      <alignment horizontal="center" vertical="center"/>
    </xf>
    <xf numFmtId="41" fontId="7" fillId="6" borderId="3" xfId="1" applyFont="1" applyFill="1" applyBorder="1" applyAlignment="1" applyProtection="1">
      <alignment vertical="center" shrinkToFit="1"/>
    </xf>
    <xf numFmtId="41" fontId="7" fillId="7" borderId="20" xfId="1" applyFont="1" applyFill="1" applyBorder="1" applyAlignment="1" applyProtection="1">
      <alignment vertical="center" shrinkToFit="1"/>
    </xf>
    <xf numFmtId="41" fontId="7" fillId="6" borderId="12" xfId="1" applyFont="1" applyFill="1" applyBorder="1" applyAlignment="1" applyProtection="1">
      <alignment vertical="center" shrinkToFit="1"/>
    </xf>
    <xf numFmtId="41" fontId="7" fillId="3" borderId="5" xfId="1" applyFont="1" applyFill="1" applyBorder="1" applyAlignment="1" applyProtection="1">
      <alignment vertical="center" shrinkToFit="1"/>
    </xf>
    <xf numFmtId="41" fontId="7" fillId="0" borderId="5" xfId="1" applyFont="1" applyFill="1" applyBorder="1" applyAlignment="1" applyProtection="1">
      <alignment vertical="center" shrinkToFit="1"/>
    </xf>
    <xf numFmtId="41" fontId="7" fillId="8" borderId="1" xfId="1" applyFont="1" applyFill="1" applyBorder="1" applyAlignment="1" applyProtection="1">
      <alignment vertical="center" shrinkToFit="1"/>
      <protection locked="0"/>
    </xf>
    <xf numFmtId="41" fontId="7" fillId="3" borderId="1" xfId="1" applyFont="1" applyFill="1" applyBorder="1" applyAlignment="1" applyProtection="1">
      <alignment vertical="center" shrinkToFit="1"/>
      <protection locked="0"/>
    </xf>
    <xf numFmtId="41" fontId="7" fillId="2" borderId="21" xfId="1" applyFont="1" applyFill="1" applyBorder="1" applyAlignment="1" applyProtection="1">
      <alignment vertical="center"/>
    </xf>
    <xf numFmtId="41" fontId="7" fillId="2" borderId="22" xfId="1" applyFont="1" applyFill="1" applyBorder="1" applyAlignment="1" applyProtection="1">
      <alignment vertical="center"/>
    </xf>
    <xf numFmtId="41" fontId="7" fillId="7" borderId="2" xfId="1" applyFont="1" applyFill="1" applyBorder="1" applyAlignment="1" applyProtection="1">
      <alignment vertical="center" shrinkToFit="1"/>
    </xf>
    <xf numFmtId="180" fontId="7" fillId="7" borderId="2" xfId="1" applyNumberFormat="1" applyFont="1" applyFill="1" applyBorder="1" applyAlignment="1" applyProtection="1">
      <alignment vertical="center" shrinkToFit="1"/>
    </xf>
    <xf numFmtId="180" fontId="7" fillId="7" borderId="11" xfId="1" applyNumberFormat="1" applyFont="1" applyFill="1" applyBorder="1" applyAlignment="1" applyProtection="1">
      <alignment vertical="center" shrinkToFit="1"/>
    </xf>
    <xf numFmtId="180" fontId="7" fillId="7" borderId="20" xfId="1" applyNumberFormat="1" applyFont="1" applyFill="1" applyBorder="1" applyAlignment="1" applyProtection="1">
      <alignment vertical="center" shrinkToFit="1"/>
    </xf>
    <xf numFmtId="180" fontId="7" fillId="7" borderId="23" xfId="1" applyNumberFormat="1" applyFont="1" applyFill="1" applyBorder="1" applyAlignment="1" applyProtection="1">
      <alignment vertical="center" shrinkToFit="1"/>
    </xf>
    <xf numFmtId="180" fontId="7" fillId="6" borderId="1" xfId="1" applyNumberFormat="1" applyFont="1" applyFill="1" applyBorder="1" applyAlignment="1" applyProtection="1">
      <alignment vertical="center" shrinkToFit="1"/>
    </xf>
    <xf numFmtId="180" fontId="7" fillId="6" borderId="5" xfId="1" applyNumberFormat="1" applyFont="1" applyFill="1" applyBorder="1" applyAlignment="1" applyProtection="1">
      <alignment vertical="center" shrinkToFit="1"/>
    </xf>
    <xf numFmtId="180" fontId="7" fillId="3" borderId="1" xfId="1" applyNumberFormat="1" applyFont="1" applyFill="1" applyBorder="1" applyAlignment="1" applyProtection="1">
      <alignment vertical="center" shrinkToFit="1"/>
    </xf>
    <xf numFmtId="180" fontId="7" fillId="3" borderId="5" xfId="1" applyNumberFormat="1" applyFont="1" applyFill="1" applyBorder="1" applyAlignment="1" applyProtection="1">
      <alignment vertical="center" shrinkToFit="1"/>
    </xf>
    <xf numFmtId="180" fontId="7" fillId="0" borderId="6" xfId="1" applyNumberFormat="1" applyFont="1" applyFill="1" applyBorder="1" applyAlignment="1" applyProtection="1">
      <alignment vertical="center" shrinkToFit="1"/>
    </xf>
    <xf numFmtId="180" fontId="7" fillId="0" borderId="9" xfId="1" applyNumberFormat="1" applyFont="1" applyFill="1" applyBorder="1" applyAlignment="1" applyProtection="1">
      <alignment vertical="center" shrinkToFit="1"/>
    </xf>
    <xf numFmtId="41" fontId="9" fillId="3" borderId="1" xfId="1" applyFont="1" applyFill="1" applyBorder="1" applyAlignment="1" applyProtection="1">
      <alignment vertical="center" shrinkToFit="1"/>
      <protection locked="0"/>
    </xf>
    <xf numFmtId="41" fontId="16" fillId="0" borderId="0" xfId="1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1" applyFont="1" applyFill="1" applyBorder="1" applyAlignment="1" applyProtection="1">
      <alignment vertical="center"/>
    </xf>
    <xf numFmtId="41" fontId="7" fillId="0" borderId="3" xfId="1" applyFont="1" applyFill="1" applyBorder="1" applyAlignment="1" applyProtection="1">
      <alignment vertical="center" shrinkToFit="1"/>
      <protection locked="0"/>
    </xf>
    <xf numFmtId="41" fontId="7" fillId="0" borderId="3" xfId="1" applyFont="1" applyFill="1" applyBorder="1" applyAlignment="1" applyProtection="1">
      <alignment vertical="center" shrinkToFit="1"/>
    </xf>
    <xf numFmtId="180" fontId="9" fillId="0" borderId="3" xfId="1" applyNumberFormat="1" applyFont="1" applyFill="1" applyBorder="1" applyAlignment="1" applyProtection="1">
      <alignment vertical="center" shrinkToFit="1"/>
    </xf>
    <xf numFmtId="180" fontId="9" fillId="0" borderId="12" xfId="1" applyNumberFormat="1" applyFont="1" applyFill="1" applyBorder="1" applyAlignment="1" applyProtection="1">
      <alignment vertical="center" shrinkToFit="1"/>
    </xf>
    <xf numFmtId="41" fontId="9" fillId="0" borderId="22" xfId="1" applyFont="1" applyFill="1" applyBorder="1" applyAlignment="1" applyProtection="1">
      <alignment vertical="center"/>
    </xf>
    <xf numFmtId="41" fontId="7" fillId="3" borderId="7" xfId="1" applyFont="1" applyFill="1" applyBorder="1" applyAlignment="1" applyProtection="1">
      <alignment vertical="center" shrinkToFit="1"/>
      <protection locked="0"/>
    </xf>
    <xf numFmtId="41" fontId="7" fillId="3" borderId="7" xfId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2" borderId="7" xfId="1" applyFont="1" applyFill="1" applyBorder="1" applyAlignment="1" applyProtection="1">
      <alignment vertical="center"/>
    </xf>
    <xf numFmtId="41" fontId="7" fillId="8" borderId="7" xfId="1" applyFont="1" applyFill="1" applyBorder="1" applyAlignment="1" applyProtection="1">
      <alignment vertical="center" shrinkToFit="1"/>
      <protection locked="0"/>
    </xf>
    <xf numFmtId="41" fontId="7" fillId="0" borderId="7" xfId="1" applyFont="1" applyFill="1" applyBorder="1" applyAlignment="1" applyProtection="1">
      <alignment vertical="center" shrinkToFit="1"/>
    </xf>
    <xf numFmtId="180" fontId="7" fillId="0" borderId="7" xfId="1" applyNumberFormat="1" applyFont="1" applyFill="1" applyBorder="1" applyAlignment="1" applyProtection="1">
      <alignment vertical="center" shrinkToFit="1"/>
    </xf>
    <xf numFmtId="180" fontId="7" fillId="0" borderId="8" xfId="1" applyNumberFormat="1" applyFont="1" applyFill="1" applyBorder="1" applyAlignment="1" applyProtection="1">
      <alignment vertical="center" shrinkToFit="1"/>
    </xf>
    <xf numFmtId="41" fontId="7" fillId="8" borderId="6" xfId="1" applyFont="1" applyFill="1" applyBorder="1" applyAlignment="1" applyProtection="1">
      <alignment vertical="center" shrinkToFit="1"/>
      <protection locked="0"/>
    </xf>
    <xf numFmtId="180" fontId="7" fillId="10" borderId="7" xfId="1" applyNumberFormat="1" applyFont="1" applyFill="1" applyBorder="1" applyAlignment="1" applyProtection="1">
      <alignment vertical="center" shrinkToFit="1"/>
    </xf>
    <xf numFmtId="180" fontId="7" fillId="10" borderId="8" xfId="1" applyNumberFormat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11" borderId="4" xfId="1" applyFont="1" applyFill="1" applyBorder="1" applyAlignment="1" applyProtection="1">
      <alignment vertical="center"/>
    </xf>
    <xf numFmtId="41" fontId="7" fillId="11" borderId="1" xfId="1" applyFont="1" applyFill="1" applyBorder="1" applyAlignment="1" applyProtection="1">
      <alignment vertical="center"/>
    </xf>
    <xf numFmtId="41" fontId="12" fillId="2" borderId="25" xfId="1" applyFont="1" applyFill="1" applyBorder="1" applyAlignment="1" applyProtection="1">
      <alignment horizontal="centerContinuous" vertical="center"/>
    </xf>
    <xf numFmtId="41" fontId="12" fillId="2" borderId="20" xfId="1" applyFont="1" applyFill="1" applyBorder="1" applyAlignment="1" applyProtection="1">
      <alignment horizontal="centerContinuous" vertical="center"/>
    </xf>
    <xf numFmtId="41" fontId="7" fillId="2" borderId="20" xfId="1" applyFont="1" applyFill="1" applyBorder="1" applyAlignment="1" applyProtection="1">
      <alignment horizontal="centerContinuous" vertical="center"/>
    </xf>
    <xf numFmtId="41" fontId="7" fillId="2" borderId="25" xfId="1" applyFont="1" applyFill="1" applyBorder="1" applyAlignment="1" applyProtection="1">
      <alignment horizontal="centerContinuous" vertical="center"/>
    </xf>
    <xf numFmtId="41" fontId="7" fillId="2" borderId="19" xfId="1" quotePrefix="1" applyFont="1" applyFill="1" applyBorder="1" applyAlignment="1" applyProtection="1">
      <alignment horizontal="center" vertical="center" wrapText="1"/>
    </xf>
    <xf numFmtId="41" fontId="12" fillId="2" borderId="19" xfId="1" quotePrefix="1" applyFont="1" applyFill="1" applyBorder="1" applyAlignment="1" applyProtection="1">
      <alignment horizontal="center" vertical="center" wrapText="1"/>
    </xf>
    <xf numFmtId="41" fontId="7" fillId="7" borderId="26" xfId="1" applyFont="1" applyFill="1" applyBorder="1" applyAlignment="1" applyProtection="1">
      <alignment horizontal="center" vertical="center"/>
    </xf>
    <xf numFmtId="41" fontId="7" fillId="7" borderId="26" xfId="1" applyFont="1" applyFill="1" applyBorder="1" applyAlignment="1" applyProtection="1">
      <alignment vertical="center" shrinkToFit="1"/>
    </xf>
    <xf numFmtId="180" fontId="7" fillId="7" borderId="26" xfId="1" applyNumberFormat="1" applyFont="1" applyFill="1" applyBorder="1" applyAlignment="1" applyProtection="1">
      <alignment vertical="center" shrinkToFit="1"/>
    </xf>
    <xf numFmtId="180" fontId="7" fillId="7" borderId="27" xfId="1" applyNumberFormat="1" applyFont="1" applyFill="1" applyBorder="1" applyAlignment="1" applyProtection="1">
      <alignment vertical="center" shrinkToFit="1"/>
    </xf>
    <xf numFmtId="41" fontId="7" fillId="7" borderId="3" xfId="1" applyFont="1" applyFill="1" applyBorder="1" applyAlignment="1" applyProtection="1">
      <alignment horizontal="center" vertical="center"/>
    </xf>
    <xf numFmtId="41" fontId="7" fillId="7" borderId="3" xfId="1" applyFont="1" applyFill="1" applyBorder="1" applyAlignment="1" applyProtection="1">
      <alignment vertical="center" shrinkToFit="1"/>
    </xf>
    <xf numFmtId="180" fontId="7" fillId="7" borderId="3" xfId="1" applyNumberFormat="1" applyFont="1" applyFill="1" applyBorder="1" applyAlignment="1" applyProtection="1">
      <alignment vertical="center" shrinkToFit="1"/>
    </xf>
    <xf numFmtId="180" fontId="7" fillId="7" borderId="12" xfId="1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1" applyFont="1" applyFill="1" applyBorder="1" applyAlignment="1" applyProtection="1">
      <alignment vertical="center"/>
    </xf>
    <xf numFmtId="41" fontId="7" fillId="7" borderId="26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 shrinkToFit="1"/>
      <protection locked="0"/>
    </xf>
    <xf numFmtId="41" fontId="7" fillId="12" borderId="1" xfId="1" applyFont="1" applyFill="1" applyBorder="1" applyAlignment="1" applyProtection="1">
      <alignment vertical="center" shrinkToFit="1"/>
    </xf>
    <xf numFmtId="41" fontId="7" fillId="12" borderId="5" xfId="1" applyFont="1" applyFill="1" applyBorder="1" applyAlignment="1" applyProtection="1">
      <alignment vertical="center" shrinkToFit="1"/>
    </xf>
    <xf numFmtId="41" fontId="7" fillId="12" borderId="3" xfId="1" applyFont="1" applyFill="1" applyBorder="1" applyAlignment="1" applyProtection="1">
      <alignment vertical="center" shrinkToFit="1"/>
    </xf>
    <xf numFmtId="41" fontId="7" fillId="12" borderId="12" xfId="1" applyFont="1" applyFill="1" applyBorder="1" applyAlignment="1" applyProtection="1">
      <alignment vertical="center" shrinkToFit="1"/>
    </xf>
    <xf numFmtId="41" fontId="7" fillId="0" borderId="7" xfId="1" applyFont="1" applyFill="1" applyBorder="1" applyAlignment="1" applyProtection="1">
      <alignment vertical="center" shrinkToFit="1"/>
      <protection locked="0"/>
    </xf>
    <xf numFmtId="41" fontId="7" fillId="0" borderId="8" xfId="1" applyFont="1" applyFill="1" applyBorder="1" applyAlignment="1" applyProtection="1">
      <alignment vertical="center" shrinkToFit="1"/>
    </xf>
    <xf numFmtId="41" fontId="7" fillId="12" borderId="20" xfId="1" applyFont="1" applyFill="1" applyBorder="1" applyAlignment="1" applyProtection="1">
      <alignment vertical="center" shrinkToFit="1"/>
    </xf>
    <xf numFmtId="41" fontId="7" fillId="12" borderId="23" xfId="1" applyFont="1" applyFill="1" applyBorder="1" applyAlignment="1" applyProtection="1">
      <alignment vertical="center" shrinkToFit="1"/>
    </xf>
    <xf numFmtId="41" fontId="7" fillId="12" borderId="6" xfId="1" applyFont="1" applyFill="1" applyBorder="1" applyAlignment="1" applyProtection="1">
      <alignment vertical="center"/>
    </xf>
    <xf numFmtId="41" fontId="7" fillId="12" borderId="6" xfId="1" applyFont="1" applyFill="1" applyBorder="1" applyAlignment="1" applyProtection="1">
      <alignment vertical="center" shrinkToFit="1"/>
      <protection locked="0"/>
    </xf>
    <xf numFmtId="41" fontId="7" fillId="12" borderId="6" xfId="1" applyFont="1" applyFill="1" applyBorder="1" applyAlignment="1" applyProtection="1">
      <alignment vertical="center" shrinkToFit="1"/>
    </xf>
    <xf numFmtId="41" fontId="7" fillId="12" borderId="9" xfId="1" applyFont="1" applyFill="1" applyBorder="1" applyAlignment="1" applyProtection="1">
      <alignment vertical="center" shrinkToFit="1"/>
    </xf>
    <xf numFmtId="41" fontId="7" fillId="0" borderId="9" xfId="1" applyFont="1" applyFill="1" applyBorder="1" applyAlignment="1" applyProtection="1">
      <alignment vertical="center" shrinkToFit="1"/>
    </xf>
    <xf numFmtId="41" fontId="7" fillId="13" borderId="1" xfId="1" applyFont="1" applyFill="1" applyBorder="1" applyAlignment="1" applyProtection="1">
      <alignment vertical="center" shrinkToFit="1"/>
      <protection locked="0"/>
    </xf>
    <xf numFmtId="41" fontId="7" fillId="13" borderId="1" xfId="1" applyFont="1" applyFill="1" applyBorder="1" applyAlignment="1" applyProtection="1">
      <alignment vertical="center" shrinkToFit="1"/>
    </xf>
    <xf numFmtId="180" fontId="7" fillId="13" borderId="1" xfId="1" applyNumberFormat="1" applyFont="1" applyFill="1" applyBorder="1" applyAlignment="1" applyProtection="1">
      <alignment vertical="center" shrinkToFit="1"/>
    </xf>
    <xf numFmtId="180" fontId="7" fillId="13" borderId="5" xfId="1" applyNumberFormat="1" applyFont="1" applyFill="1" applyBorder="1" applyAlignment="1" applyProtection="1">
      <alignment vertical="center" shrinkToFit="1"/>
    </xf>
    <xf numFmtId="41" fontId="7" fillId="14" borderId="1" xfId="1" applyFont="1" applyFill="1" applyBorder="1" applyAlignment="1" applyProtection="1">
      <alignment vertical="center" shrinkToFit="1"/>
      <protection locked="0"/>
    </xf>
    <xf numFmtId="41" fontId="7" fillId="14" borderId="1" xfId="1" applyFont="1" applyFill="1" applyBorder="1" applyAlignment="1" applyProtection="1">
      <alignment vertical="center" shrinkToFit="1"/>
    </xf>
    <xf numFmtId="180" fontId="7" fillId="14" borderId="1" xfId="1" applyNumberFormat="1" applyFont="1" applyFill="1" applyBorder="1" applyAlignment="1" applyProtection="1">
      <alignment vertical="center" shrinkToFit="1"/>
    </xf>
    <xf numFmtId="180" fontId="7" fillId="14" borderId="5" xfId="1" applyNumberFormat="1" applyFont="1" applyFill="1" applyBorder="1" applyAlignment="1" applyProtection="1">
      <alignment vertical="center" shrinkToFit="1"/>
    </xf>
    <xf numFmtId="41" fontId="7" fillId="0" borderId="4" xfId="1" applyFont="1" applyFill="1" applyBorder="1" applyAlignment="1" applyProtection="1">
      <alignment horizontal="center" vertical="center"/>
    </xf>
    <xf numFmtId="41" fontId="9" fillId="14" borderId="4" xfId="1" applyFont="1" applyFill="1" applyBorder="1" applyAlignment="1" applyProtection="1">
      <alignment vertical="center"/>
    </xf>
    <xf numFmtId="41" fontId="7" fillId="14" borderId="1" xfId="1" applyFont="1" applyFill="1" applyBorder="1" applyAlignment="1" applyProtection="1">
      <alignment vertical="center"/>
    </xf>
    <xf numFmtId="41" fontId="7" fillId="0" borderId="22" xfId="1" applyFont="1" applyFill="1" applyBorder="1" applyAlignment="1" applyProtection="1">
      <alignment horizontal="center" vertical="center"/>
    </xf>
    <xf numFmtId="41" fontId="7" fillId="14" borderId="19" xfId="1" applyFont="1" applyFill="1" applyBorder="1" applyAlignment="1" applyProtection="1">
      <alignment vertical="center"/>
    </xf>
    <xf numFmtId="41" fontId="7" fillId="0" borderId="19" xfId="1" applyFont="1" applyFill="1" applyBorder="1" applyAlignment="1" applyProtection="1">
      <alignment vertical="center" shrinkToFit="1"/>
      <protection locked="0"/>
    </xf>
    <xf numFmtId="41" fontId="7" fillId="0" borderId="19" xfId="1" applyFont="1" applyFill="1" applyBorder="1" applyAlignment="1" applyProtection="1">
      <alignment vertical="center" shrinkToFit="1"/>
    </xf>
    <xf numFmtId="41" fontId="9" fillId="4" borderId="20" xfId="1" applyFont="1" applyFill="1" applyBorder="1" applyAlignment="1" applyProtection="1">
      <alignment vertical="center" shrinkToFit="1"/>
    </xf>
    <xf numFmtId="180" fontId="9" fillId="9" borderId="20" xfId="1" applyNumberFormat="1" applyFont="1" applyFill="1" applyBorder="1" applyAlignment="1" applyProtection="1">
      <alignment vertical="center" shrinkToFit="1"/>
    </xf>
    <xf numFmtId="180" fontId="9" fillId="9" borderId="23" xfId="1" applyNumberFormat="1" applyFont="1" applyFill="1" applyBorder="1" applyAlignment="1" applyProtection="1">
      <alignment vertical="center" shrinkToFit="1"/>
    </xf>
    <xf numFmtId="41" fontId="22" fillId="3" borderId="4" xfId="1" applyFont="1" applyFill="1" applyBorder="1" applyAlignment="1" applyProtection="1">
      <alignment vertical="center"/>
    </xf>
    <xf numFmtId="41" fontId="22" fillId="3" borderId="1" xfId="1" applyFont="1" applyFill="1" applyBorder="1" applyAlignment="1" applyProtection="1">
      <alignment vertical="center"/>
    </xf>
    <xf numFmtId="41" fontId="22" fillId="2" borderId="1" xfId="1" applyFont="1" applyFill="1" applyBorder="1" applyAlignment="1" applyProtection="1">
      <alignment vertical="center"/>
    </xf>
    <xf numFmtId="41" fontId="23" fillId="2" borderId="1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1" borderId="4" xfId="1" applyFont="1" applyFill="1" applyBorder="1" applyAlignment="1" applyProtection="1">
      <alignment vertical="center"/>
    </xf>
    <xf numFmtId="41" fontId="22" fillId="11" borderId="1" xfId="1" applyFont="1" applyFill="1" applyBorder="1" applyAlignment="1" applyProtection="1">
      <alignment vertical="center"/>
    </xf>
    <xf numFmtId="41" fontId="22" fillId="3" borderId="21" xfId="1" applyFont="1" applyFill="1" applyBorder="1" applyAlignment="1" applyProtection="1">
      <alignment vertical="center"/>
    </xf>
    <xf numFmtId="41" fontId="22" fillId="3" borderId="7" xfId="1" applyFont="1" applyFill="1" applyBorder="1" applyAlignment="1" applyProtection="1">
      <alignment vertical="center"/>
    </xf>
    <xf numFmtId="41" fontId="22" fillId="3" borderId="28" xfId="1" applyFont="1" applyFill="1" applyBorder="1" applyAlignment="1" applyProtection="1">
      <alignment vertical="center"/>
    </xf>
    <xf numFmtId="41" fontId="22" fillId="3" borderId="3" xfId="1" applyFont="1" applyFill="1" applyBorder="1" applyAlignment="1" applyProtection="1">
      <alignment vertical="center"/>
    </xf>
    <xf numFmtId="41" fontId="22" fillId="13" borderId="3" xfId="1" applyFont="1" applyFill="1" applyBorder="1" applyAlignment="1" applyProtection="1">
      <alignment vertical="center"/>
    </xf>
    <xf numFmtId="41" fontId="22" fillId="2" borderId="21" xfId="1" applyFont="1" applyFill="1" applyBorder="1" applyAlignment="1" applyProtection="1">
      <alignment vertical="center"/>
    </xf>
    <xf numFmtId="41" fontId="22" fillId="2" borderId="22" xfId="1" applyFont="1" applyFill="1" applyBorder="1" applyAlignment="1" applyProtection="1">
      <alignment vertical="center"/>
    </xf>
    <xf numFmtId="41" fontId="22" fillId="2" borderId="28" xfId="1" applyFont="1" applyFill="1" applyBorder="1" applyAlignment="1" applyProtection="1">
      <alignment vertical="center"/>
    </xf>
    <xf numFmtId="41" fontId="22" fillId="13" borderId="7" xfId="1" applyFont="1" applyFill="1" applyBorder="1" applyAlignment="1" applyProtection="1">
      <alignment vertical="center"/>
    </xf>
    <xf numFmtId="41" fontId="22" fillId="2" borderId="7" xfId="1" applyFont="1" applyFill="1" applyBorder="1" applyAlignment="1" applyProtection="1">
      <alignment vertical="center"/>
    </xf>
    <xf numFmtId="41" fontId="22" fillId="2" borderId="6" xfId="1" applyFont="1" applyFill="1" applyBorder="1" applyAlignment="1" applyProtection="1">
      <alignment vertical="center"/>
    </xf>
    <xf numFmtId="41" fontId="24" fillId="3" borderId="4" xfId="1" applyFont="1" applyFill="1" applyBorder="1" applyAlignment="1" applyProtection="1">
      <alignment vertical="center"/>
    </xf>
    <xf numFmtId="41" fontId="24" fillId="3" borderId="1" xfId="1" applyFont="1" applyFill="1" applyBorder="1" applyAlignment="1" applyProtection="1">
      <alignment vertical="center"/>
    </xf>
    <xf numFmtId="41" fontId="24" fillId="2" borderId="21" xfId="1" applyFont="1" applyFill="1" applyBorder="1" applyAlignment="1" applyProtection="1">
      <alignment vertical="center"/>
    </xf>
    <xf numFmtId="41" fontId="24" fillId="2" borderId="1" xfId="1" applyFont="1" applyFill="1" applyBorder="1" applyAlignment="1" applyProtection="1">
      <alignment vertical="center"/>
    </xf>
    <xf numFmtId="41" fontId="24" fillId="2" borderId="22" xfId="1" applyFont="1" applyFill="1" applyBorder="1" applyAlignment="1" applyProtection="1">
      <alignment vertical="center"/>
    </xf>
    <xf numFmtId="41" fontId="22" fillId="3" borderId="29" xfId="1" applyFont="1" applyFill="1" applyBorder="1" applyAlignment="1" applyProtection="1">
      <alignment vertical="center"/>
    </xf>
    <xf numFmtId="41" fontId="22" fillId="3" borderId="6" xfId="1" applyFont="1" applyFill="1" applyBorder="1" applyAlignment="1" applyProtection="1">
      <alignment vertical="center"/>
    </xf>
    <xf numFmtId="41" fontId="7" fillId="13" borderId="6" xfId="1" applyFont="1" applyFill="1" applyBorder="1" applyAlignment="1" applyProtection="1">
      <alignment vertical="center" shrinkToFit="1"/>
      <protection locked="0"/>
    </xf>
    <xf numFmtId="41" fontId="7" fillId="13" borderId="6" xfId="1" applyFont="1" applyFill="1" applyBorder="1" applyAlignment="1" applyProtection="1">
      <alignment vertical="center" shrinkToFit="1"/>
    </xf>
    <xf numFmtId="180" fontId="7" fillId="13" borderId="6" xfId="1" applyNumberFormat="1" applyFont="1" applyFill="1" applyBorder="1" applyAlignment="1" applyProtection="1">
      <alignment vertical="center" shrinkToFit="1"/>
    </xf>
    <xf numFmtId="180" fontId="7" fillId="13" borderId="9" xfId="1" applyNumberFormat="1" applyFont="1" applyFill="1" applyBorder="1" applyAlignment="1" applyProtection="1">
      <alignment vertical="center" shrinkToFit="1"/>
    </xf>
    <xf numFmtId="41" fontId="25" fillId="3" borderId="1" xfId="1" applyFont="1" applyFill="1" applyBorder="1" applyAlignment="1" applyProtection="1">
      <alignment vertical="center" shrinkToFit="1"/>
    </xf>
    <xf numFmtId="41" fontId="25" fillId="0" borderId="1" xfId="1" applyFont="1" applyFill="1" applyBorder="1" applyAlignment="1" applyProtection="1">
      <alignment vertical="center" shrinkToFit="1"/>
      <protection locked="0"/>
    </xf>
    <xf numFmtId="41" fontId="25" fillId="0" borderId="1" xfId="1" applyFont="1" applyFill="1" applyBorder="1" applyAlignment="1" applyProtection="1">
      <alignment vertical="center" shrinkToFit="1"/>
    </xf>
    <xf numFmtId="0" fontId="0" fillId="0" borderId="0" xfId="0" applyFont="1" applyFill="1" applyAlignment="1">
      <alignment vertical="center"/>
    </xf>
    <xf numFmtId="41" fontId="7" fillId="0" borderId="1" xfId="1" applyFont="1" applyFill="1" applyBorder="1" applyAlignment="1" applyProtection="1">
      <alignment horizontal="right" vertical="center" wrapText="1" shrinkToFit="1"/>
      <protection locked="0"/>
    </xf>
    <xf numFmtId="0" fontId="26" fillId="0" borderId="0" xfId="0" applyFont="1" applyFill="1" applyAlignment="1">
      <alignment vertical="center"/>
    </xf>
    <xf numFmtId="41" fontId="27" fillId="3" borderId="1" xfId="1" applyFont="1" applyFill="1" applyBorder="1" applyAlignment="1" applyProtection="1">
      <alignment vertical="center" shrinkToFit="1"/>
    </xf>
    <xf numFmtId="41" fontId="7" fillId="15" borderId="2" xfId="2" applyFont="1" applyFill="1" applyBorder="1" applyAlignment="1" applyProtection="1">
      <alignment vertical="center" shrinkToFit="1"/>
    </xf>
    <xf numFmtId="41" fontId="7" fillId="16" borderId="3" xfId="2" applyFont="1" applyFill="1" applyBorder="1" applyAlignment="1" applyProtection="1">
      <alignment vertical="center" shrinkToFit="1"/>
    </xf>
    <xf numFmtId="41" fontId="7" fillId="17" borderId="1" xfId="2" applyFont="1" applyFill="1" applyBorder="1" applyAlignment="1" applyProtection="1">
      <alignment vertical="center" shrinkToFit="1"/>
    </xf>
    <xf numFmtId="41" fontId="7" fillId="0" borderId="1" xfId="2" applyFont="1" applyFill="1" applyBorder="1" applyAlignment="1" applyProtection="1">
      <alignment vertical="center" shrinkToFit="1"/>
    </xf>
    <xf numFmtId="41" fontId="7" fillId="16" borderId="1" xfId="2" applyFont="1" applyFill="1" applyBorder="1" applyAlignment="1" applyProtection="1">
      <alignment vertical="center" shrinkToFit="1"/>
    </xf>
    <xf numFmtId="41" fontId="7" fillId="18" borderId="1" xfId="2" applyFont="1" applyFill="1" applyBorder="1" applyAlignment="1" applyProtection="1">
      <alignment vertical="center" shrinkToFit="1"/>
    </xf>
    <xf numFmtId="41" fontId="7" fillId="19" borderId="1" xfId="2" applyFont="1" applyFill="1" applyBorder="1" applyAlignment="1" applyProtection="1">
      <alignment vertical="center" shrinkToFit="1"/>
    </xf>
    <xf numFmtId="41" fontId="7" fillId="17" borderId="7" xfId="2" applyFont="1" applyFill="1" applyBorder="1" applyAlignment="1" applyProtection="1">
      <alignment vertical="center" shrinkToFit="1"/>
    </xf>
    <xf numFmtId="41" fontId="7" fillId="0" borderId="7" xfId="2" applyFont="1" applyFill="1" applyBorder="1" applyAlignment="1" applyProtection="1">
      <alignment vertical="center" shrinkToFit="1"/>
    </xf>
    <xf numFmtId="41" fontId="7" fillId="0" borderId="6" xfId="2" applyFont="1" applyFill="1" applyBorder="1" applyAlignment="1" applyProtection="1">
      <alignment vertical="center" shrinkToFit="1"/>
    </xf>
    <xf numFmtId="41" fontId="22" fillId="2" borderId="21" xfId="1" applyFont="1" applyFill="1" applyBorder="1" applyAlignment="1" applyProtection="1">
      <alignment horizontal="center" vertical="center"/>
    </xf>
    <xf numFmtId="41" fontId="22" fillId="2" borderId="22" xfId="1" applyFont="1" applyFill="1" applyBorder="1" applyAlignment="1" applyProtection="1">
      <alignment horizontal="center" vertical="center"/>
    </xf>
    <xf numFmtId="41" fontId="7" fillId="7" borderId="36" xfId="1" applyFont="1" applyFill="1" applyBorder="1" applyAlignment="1" applyProtection="1">
      <alignment horizontal="center" vertical="center"/>
    </xf>
    <xf numFmtId="41" fontId="7" fillId="7" borderId="2" xfId="1" applyFont="1" applyFill="1" applyBorder="1" applyAlignment="1" applyProtection="1">
      <alignment horizontal="center" vertical="center"/>
    </xf>
    <xf numFmtId="41" fontId="23" fillId="6" borderId="37" xfId="1" applyFont="1" applyFill="1" applyBorder="1" applyAlignment="1" applyProtection="1">
      <alignment horizontal="center" vertical="center"/>
    </xf>
    <xf numFmtId="41" fontId="23" fillId="6" borderId="20" xfId="1" applyFont="1" applyFill="1" applyBorder="1" applyAlignment="1" applyProtection="1">
      <alignment horizontal="center"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3" fillId="2" borderId="4" xfId="1" applyFont="1" applyFill="1" applyBorder="1" applyAlignment="1" applyProtection="1">
      <alignment horizontal="center" vertical="center"/>
    </xf>
    <xf numFmtId="41" fontId="22" fillId="2" borderId="24" xfId="1" applyFont="1" applyFill="1" applyBorder="1" applyAlignment="1" applyProtection="1">
      <alignment horizontal="center" vertical="center"/>
    </xf>
    <xf numFmtId="41" fontId="22" fillId="20" borderId="4" xfId="1" applyFont="1" applyFill="1" applyBorder="1" applyAlignment="1" applyProtection="1">
      <alignment horizontal="center" vertical="center"/>
    </xf>
    <xf numFmtId="41" fontId="22" fillId="20" borderId="1" xfId="1" applyFont="1" applyFill="1" applyBorder="1" applyAlignment="1" applyProtection="1">
      <alignment horizontal="center" vertical="center"/>
    </xf>
    <xf numFmtId="41" fontId="22" fillId="7" borderId="30" xfId="1" applyFont="1" applyFill="1" applyBorder="1" applyAlignment="1" applyProtection="1">
      <alignment horizontal="center" vertical="center"/>
    </xf>
    <xf numFmtId="41" fontId="22" fillId="7" borderId="31" xfId="1" applyFont="1" applyFill="1" applyBorder="1" applyAlignment="1" applyProtection="1">
      <alignment horizontal="center" vertical="center"/>
    </xf>
    <xf numFmtId="41" fontId="22" fillId="7" borderId="32" xfId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left" vertical="center"/>
      <protection locked="0"/>
    </xf>
    <xf numFmtId="41" fontId="8" fillId="0" borderId="34" xfId="1" applyFont="1" applyFill="1" applyBorder="1" applyAlignment="1" applyProtection="1">
      <alignment horizontal="right" vertical="center"/>
    </xf>
    <xf numFmtId="41" fontId="7" fillId="2" borderId="25" xfId="1" applyFont="1" applyFill="1" applyBorder="1" applyAlignment="1" applyProtection="1">
      <alignment horizontal="center" vertical="center"/>
    </xf>
    <xf numFmtId="41" fontId="7" fillId="2" borderId="35" xfId="1" applyFont="1" applyFill="1" applyBorder="1" applyAlignment="1" applyProtection="1">
      <alignment horizontal="center" vertical="center"/>
    </xf>
    <xf numFmtId="41" fontId="7" fillId="7" borderId="37" xfId="1" applyFont="1" applyFill="1" applyBorder="1" applyAlignment="1" applyProtection="1">
      <alignment horizontal="center" vertical="center"/>
    </xf>
    <xf numFmtId="41" fontId="7" fillId="7" borderId="20" xfId="1" applyFont="1" applyFill="1" applyBorder="1" applyAlignment="1" applyProtection="1">
      <alignment horizontal="center" vertical="center"/>
    </xf>
    <xf numFmtId="41" fontId="7" fillId="7" borderId="22" xfId="1" applyFont="1" applyFill="1" applyBorder="1" applyAlignment="1" applyProtection="1">
      <alignment horizontal="center" vertical="center"/>
    </xf>
    <xf numFmtId="41" fontId="7" fillId="7" borderId="24" xfId="1" applyFont="1" applyFill="1" applyBorder="1" applyAlignment="1" applyProtection="1">
      <alignment horizontal="center" vertical="center"/>
    </xf>
    <xf numFmtId="41" fontId="9" fillId="12" borderId="37" xfId="1" applyFont="1" applyFill="1" applyBorder="1" applyAlignment="1" applyProtection="1">
      <alignment horizontal="center" vertical="center"/>
    </xf>
    <xf numFmtId="41" fontId="9" fillId="12" borderId="20" xfId="1" applyFont="1" applyFill="1" applyBorder="1" applyAlignment="1" applyProtection="1">
      <alignment horizontal="center" vertical="center"/>
    </xf>
    <xf numFmtId="41" fontId="7" fillId="12" borderId="21" xfId="1" applyFont="1" applyFill="1" applyBorder="1" applyAlignment="1" applyProtection="1">
      <alignment horizontal="center" vertical="center"/>
    </xf>
    <xf numFmtId="41" fontId="7" fillId="12" borderId="24" xfId="1" applyFont="1" applyFill="1" applyBorder="1" applyAlignment="1" applyProtection="1">
      <alignment horizontal="center" vertical="center"/>
    </xf>
    <xf numFmtId="41" fontId="7" fillId="2" borderId="21" xfId="1" applyFont="1" applyFill="1" applyBorder="1" applyAlignment="1" applyProtection="1">
      <alignment horizontal="center" vertical="center"/>
    </xf>
    <xf numFmtId="41" fontId="7" fillId="2" borderId="24" xfId="1" applyFont="1" applyFill="1" applyBorder="1" applyAlignment="1" applyProtection="1">
      <alignment horizontal="center" vertical="center"/>
    </xf>
    <xf numFmtId="41" fontId="9" fillId="12" borderId="28" xfId="1" applyFont="1" applyFill="1" applyBorder="1" applyAlignment="1" applyProtection="1">
      <alignment horizontal="center" vertical="center"/>
    </xf>
    <xf numFmtId="41" fontId="9" fillId="12" borderId="3" xfId="1" applyFont="1" applyFill="1" applyBorder="1" applyAlignment="1" applyProtection="1">
      <alignment horizontal="center" vertical="center"/>
    </xf>
    <xf numFmtId="41" fontId="7" fillId="12" borderId="28" xfId="1" applyFont="1" applyFill="1" applyBorder="1" applyAlignment="1" applyProtection="1">
      <alignment horizontal="center" vertical="center"/>
    </xf>
    <xf numFmtId="41" fontId="9" fillId="4" borderId="4" xfId="1" applyFont="1" applyFill="1" applyBorder="1" applyAlignment="1" applyProtection="1">
      <alignment horizontal="center" vertical="center"/>
    </xf>
    <xf numFmtId="41" fontId="9" fillId="4" borderId="1" xfId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 applyProtection="1">
      <alignment horizontal="center" vertical="center"/>
      <protection locked="0"/>
    </xf>
    <xf numFmtId="41" fontId="12" fillId="2" borderId="37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/>
    </xf>
    <xf numFmtId="41" fontId="12" fillId="2" borderId="21" xfId="1" applyFont="1" applyFill="1" applyBorder="1" applyAlignment="1" applyProtection="1">
      <alignment horizontal="center" vertical="center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 wrapText="1"/>
    </xf>
    <xf numFmtId="41" fontId="12" fillId="2" borderId="7" xfId="1" applyFont="1" applyFill="1" applyBorder="1" applyAlignment="1" applyProtection="1">
      <alignment horizontal="center" vertical="center" wrapText="1"/>
    </xf>
    <xf numFmtId="41" fontId="12" fillId="2" borderId="23" xfId="1" applyFont="1" applyFill="1" applyBorder="1" applyAlignment="1" applyProtection="1">
      <alignment horizontal="center" vertical="center"/>
    </xf>
    <xf numFmtId="41" fontId="7" fillId="0" borderId="4" xfId="1" applyFont="1" applyFill="1" applyBorder="1" applyAlignment="1" applyProtection="1">
      <alignment horizontal="center" vertical="center"/>
    </xf>
    <xf numFmtId="41" fontId="7" fillId="0" borderId="21" xfId="1" applyFont="1" applyFill="1" applyBorder="1" applyAlignment="1" applyProtection="1">
      <alignment horizontal="center" vertical="center"/>
    </xf>
    <xf numFmtId="41" fontId="9" fillId="4" borderId="37" xfId="1" applyFont="1" applyFill="1" applyBorder="1" applyAlignment="1" applyProtection="1">
      <alignment horizontal="center" vertical="center"/>
    </xf>
    <xf numFmtId="41" fontId="9" fillId="4" borderId="20" xfId="1" applyFont="1" applyFill="1" applyBorder="1" applyAlignment="1" applyProtection="1">
      <alignment horizontal="center" vertical="center"/>
    </xf>
    <xf numFmtId="41" fontId="9" fillId="4" borderId="36" xfId="1" applyFont="1" applyFill="1" applyBorder="1" applyAlignment="1" applyProtection="1">
      <alignment horizontal="center" vertical="center"/>
    </xf>
    <xf numFmtId="41" fontId="9" fillId="4" borderId="2" xfId="1" applyFont="1" applyFill="1" applyBorder="1" applyAlignment="1" applyProtection="1">
      <alignment horizontal="center" vertical="center"/>
    </xf>
    <xf numFmtId="41" fontId="9" fillId="4" borderId="28" xfId="1" applyFont="1" applyFill="1" applyBorder="1" applyAlignment="1" applyProtection="1">
      <alignment horizontal="center" vertical="center"/>
    </xf>
    <xf numFmtId="41" fontId="9" fillId="4" borderId="3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4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17" name="Line 1">
          <a:extLst>
            <a:ext uri="{FF2B5EF4-FFF2-40B4-BE49-F238E27FC236}">
              <a16:creationId xmlns:a16="http://schemas.microsoft.com/office/drawing/2014/main" id="{3B168E24-EE02-F666-D2C0-FC598CE40F70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18" name="Line 1">
          <a:extLst>
            <a:ext uri="{FF2B5EF4-FFF2-40B4-BE49-F238E27FC236}">
              <a16:creationId xmlns:a16="http://schemas.microsoft.com/office/drawing/2014/main" id="{6A1DFFFA-4284-4091-366F-DA456B4046C4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19" name="Line 1">
          <a:extLst>
            <a:ext uri="{FF2B5EF4-FFF2-40B4-BE49-F238E27FC236}">
              <a16:creationId xmlns:a16="http://schemas.microsoft.com/office/drawing/2014/main" id="{933C5915-C58F-E9F8-5599-553D433165DB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0" name="Line 1">
          <a:extLst>
            <a:ext uri="{FF2B5EF4-FFF2-40B4-BE49-F238E27FC236}">
              <a16:creationId xmlns:a16="http://schemas.microsoft.com/office/drawing/2014/main" id="{4BF66952-A29A-1367-B3E0-51B241AD4CA8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1" name="Line 1">
          <a:extLst>
            <a:ext uri="{FF2B5EF4-FFF2-40B4-BE49-F238E27FC236}">
              <a16:creationId xmlns:a16="http://schemas.microsoft.com/office/drawing/2014/main" id="{B9615988-F318-D823-2061-B23D51A2CB17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2" name="Line 1">
          <a:extLst>
            <a:ext uri="{FF2B5EF4-FFF2-40B4-BE49-F238E27FC236}">
              <a16:creationId xmlns:a16="http://schemas.microsoft.com/office/drawing/2014/main" id="{0CD6C667-E968-8F5F-7DA5-7C12C1115A30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3" name="Line 1">
          <a:extLst>
            <a:ext uri="{FF2B5EF4-FFF2-40B4-BE49-F238E27FC236}">
              <a16:creationId xmlns:a16="http://schemas.microsoft.com/office/drawing/2014/main" id="{80919B7C-E041-42D0-5DAA-8BAA81806B7A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4" name="Line 1">
          <a:extLst>
            <a:ext uri="{FF2B5EF4-FFF2-40B4-BE49-F238E27FC236}">
              <a16:creationId xmlns:a16="http://schemas.microsoft.com/office/drawing/2014/main" id="{1BDD83AB-151F-551B-D860-7B2FE0CF383D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5" name="Line 1">
          <a:extLst>
            <a:ext uri="{FF2B5EF4-FFF2-40B4-BE49-F238E27FC236}">
              <a16:creationId xmlns:a16="http://schemas.microsoft.com/office/drawing/2014/main" id="{B36CE368-DDA8-B44C-77B0-D19BC600CCF6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6" name="Line 1">
          <a:extLst>
            <a:ext uri="{FF2B5EF4-FFF2-40B4-BE49-F238E27FC236}">
              <a16:creationId xmlns:a16="http://schemas.microsoft.com/office/drawing/2014/main" id="{09CD72B7-3EFA-D443-D346-A23D384241F3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7" name="Line 1">
          <a:extLst>
            <a:ext uri="{FF2B5EF4-FFF2-40B4-BE49-F238E27FC236}">
              <a16:creationId xmlns:a16="http://schemas.microsoft.com/office/drawing/2014/main" id="{FA5A6F12-97F4-EA96-B8A1-0F3A1AF1B960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8" name="Line 1">
          <a:extLst>
            <a:ext uri="{FF2B5EF4-FFF2-40B4-BE49-F238E27FC236}">
              <a16:creationId xmlns:a16="http://schemas.microsoft.com/office/drawing/2014/main" id="{94D40AE7-3CE4-C6D8-AD14-8E1F1B4615AA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29" name="Line 1">
          <a:extLst>
            <a:ext uri="{FF2B5EF4-FFF2-40B4-BE49-F238E27FC236}">
              <a16:creationId xmlns:a16="http://schemas.microsoft.com/office/drawing/2014/main" id="{587786D7-AE15-5CA0-921D-2163DEF81C96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0" name="Line 1">
          <a:extLst>
            <a:ext uri="{FF2B5EF4-FFF2-40B4-BE49-F238E27FC236}">
              <a16:creationId xmlns:a16="http://schemas.microsoft.com/office/drawing/2014/main" id="{CB86C323-1418-1937-ADD3-3C1D899CAF90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1" name="Line 1">
          <a:extLst>
            <a:ext uri="{FF2B5EF4-FFF2-40B4-BE49-F238E27FC236}">
              <a16:creationId xmlns:a16="http://schemas.microsoft.com/office/drawing/2014/main" id="{F9A16AF1-B7BD-B049-C853-372B550565B8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2" name="Line 1">
          <a:extLst>
            <a:ext uri="{FF2B5EF4-FFF2-40B4-BE49-F238E27FC236}">
              <a16:creationId xmlns:a16="http://schemas.microsoft.com/office/drawing/2014/main" id="{79165329-288E-0D54-94C3-B5E8E5DDC2BD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3" name="Line 1">
          <a:extLst>
            <a:ext uri="{FF2B5EF4-FFF2-40B4-BE49-F238E27FC236}">
              <a16:creationId xmlns:a16="http://schemas.microsoft.com/office/drawing/2014/main" id="{58EB8B2C-B866-0AAF-1435-D8A6D868127B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4" name="Line 1">
          <a:extLst>
            <a:ext uri="{FF2B5EF4-FFF2-40B4-BE49-F238E27FC236}">
              <a16:creationId xmlns:a16="http://schemas.microsoft.com/office/drawing/2014/main" id="{2709E33E-385A-F403-F025-2A1D40CAC007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5" name="Line 1">
          <a:extLst>
            <a:ext uri="{FF2B5EF4-FFF2-40B4-BE49-F238E27FC236}">
              <a16:creationId xmlns:a16="http://schemas.microsoft.com/office/drawing/2014/main" id="{DA93E19E-FDA4-64E8-5F77-DC2A622A0896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136" name="Line 1">
          <a:extLst>
            <a:ext uri="{FF2B5EF4-FFF2-40B4-BE49-F238E27FC236}">
              <a16:creationId xmlns:a16="http://schemas.microsoft.com/office/drawing/2014/main" id="{A3108239-6DE7-8A30-B7A5-705B7983C62F}"/>
            </a:ext>
          </a:extLst>
        </xdr:cNvPr>
        <xdr:cNvSpPr>
          <a:spLocks noChangeShapeType="1"/>
        </xdr:cNvSpPr>
      </xdr:nvSpPr>
      <xdr:spPr bwMode="auto">
        <a:xfrm>
          <a:off x="9525" y="1085850"/>
          <a:ext cx="16954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07" name="Line 1">
          <a:extLst>
            <a:ext uri="{FF2B5EF4-FFF2-40B4-BE49-F238E27FC236}">
              <a16:creationId xmlns:a16="http://schemas.microsoft.com/office/drawing/2014/main" id="{3E4C001E-EE62-7249-EEF6-1EE2818F43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08" name="Line 1">
          <a:extLst>
            <a:ext uri="{FF2B5EF4-FFF2-40B4-BE49-F238E27FC236}">
              <a16:creationId xmlns:a16="http://schemas.microsoft.com/office/drawing/2014/main" id="{5D83A58F-C5E6-C2E5-F3F7-A3DBF2E90E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09" name="Line 1">
          <a:extLst>
            <a:ext uri="{FF2B5EF4-FFF2-40B4-BE49-F238E27FC236}">
              <a16:creationId xmlns:a16="http://schemas.microsoft.com/office/drawing/2014/main" id="{FB750BF6-1808-A866-2B84-C829403A6C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0" name="Line 1">
          <a:extLst>
            <a:ext uri="{FF2B5EF4-FFF2-40B4-BE49-F238E27FC236}">
              <a16:creationId xmlns:a16="http://schemas.microsoft.com/office/drawing/2014/main" id="{FF0D0E80-A8D0-44A5-0BBA-8BCA7DD4F8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1" name="Line 1">
          <a:extLst>
            <a:ext uri="{FF2B5EF4-FFF2-40B4-BE49-F238E27FC236}">
              <a16:creationId xmlns:a16="http://schemas.microsoft.com/office/drawing/2014/main" id="{2354E720-22CD-6ADE-99E2-AC50771C06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2" name="Line 1">
          <a:extLst>
            <a:ext uri="{FF2B5EF4-FFF2-40B4-BE49-F238E27FC236}">
              <a16:creationId xmlns:a16="http://schemas.microsoft.com/office/drawing/2014/main" id="{CDDDEDEA-E7A2-2C33-EE5A-0FE4B6D5EB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3" name="Line 1">
          <a:extLst>
            <a:ext uri="{FF2B5EF4-FFF2-40B4-BE49-F238E27FC236}">
              <a16:creationId xmlns:a16="http://schemas.microsoft.com/office/drawing/2014/main" id="{7AC2F174-C2C9-63CE-B572-A6091BABD4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4" name="Line 1">
          <a:extLst>
            <a:ext uri="{FF2B5EF4-FFF2-40B4-BE49-F238E27FC236}">
              <a16:creationId xmlns:a16="http://schemas.microsoft.com/office/drawing/2014/main" id="{C740F046-F890-11E7-04B1-A4F98C3F6D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5" name="Line 1">
          <a:extLst>
            <a:ext uri="{FF2B5EF4-FFF2-40B4-BE49-F238E27FC236}">
              <a16:creationId xmlns:a16="http://schemas.microsoft.com/office/drawing/2014/main" id="{B3CACEC1-7C13-4E77-BE0D-E44685BAA9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6" name="Line 1">
          <a:extLst>
            <a:ext uri="{FF2B5EF4-FFF2-40B4-BE49-F238E27FC236}">
              <a16:creationId xmlns:a16="http://schemas.microsoft.com/office/drawing/2014/main" id="{7FD4132B-C0EA-FE80-F9EB-6636C0574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7" name="Line 1">
          <a:extLst>
            <a:ext uri="{FF2B5EF4-FFF2-40B4-BE49-F238E27FC236}">
              <a16:creationId xmlns:a16="http://schemas.microsoft.com/office/drawing/2014/main" id="{42047043-36FB-CBD8-C5BF-E7515FA237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8" name="Line 1">
          <a:extLst>
            <a:ext uri="{FF2B5EF4-FFF2-40B4-BE49-F238E27FC236}">
              <a16:creationId xmlns:a16="http://schemas.microsoft.com/office/drawing/2014/main" id="{68970252-BB1C-3601-8FF9-F4D141A27C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19" name="Line 1">
          <a:extLst>
            <a:ext uri="{FF2B5EF4-FFF2-40B4-BE49-F238E27FC236}">
              <a16:creationId xmlns:a16="http://schemas.microsoft.com/office/drawing/2014/main" id="{42ED9F09-90CE-C18E-867C-97473F4AAD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0" name="Line 1">
          <a:extLst>
            <a:ext uri="{FF2B5EF4-FFF2-40B4-BE49-F238E27FC236}">
              <a16:creationId xmlns:a16="http://schemas.microsoft.com/office/drawing/2014/main" id="{552D9DC0-65FF-9F93-4F57-9F107C2486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1" name="Line 1">
          <a:extLst>
            <a:ext uri="{FF2B5EF4-FFF2-40B4-BE49-F238E27FC236}">
              <a16:creationId xmlns:a16="http://schemas.microsoft.com/office/drawing/2014/main" id="{E7B3C3E3-7F19-F33E-2B16-0D948EE373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2" name="Line 1">
          <a:extLst>
            <a:ext uri="{FF2B5EF4-FFF2-40B4-BE49-F238E27FC236}">
              <a16:creationId xmlns:a16="http://schemas.microsoft.com/office/drawing/2014/main" id="{2453F2CE-E468-827A-4019-099AF11EEF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3" name="Line 1">
          <a:extLst>
            <a:ext uri="{FF2B5EF4-FFF2-40B4-BE49-F238E27FC236}">
              <a16:creationId xmlns:a16="http://schemas.microsoft.com/office/drawing/2014/main" id="{4316A661-500B-EB8B-4E7F-2259EA41FF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4" name="Line 1">
          <a:extLst>
            <a:ext uri="{FF2B5EF4-FFF2-40B4-BE49-F238E27FC236}">
              <a16:creationId xmlns:a16="http://schemas.microsoft.com/office/drawing/2014/main" id="{56A7A42A-CFBD-8A07-A979-3AA792C523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5" name="Line 1">
          <a:extLst>
            <a:ext uri="{FF2B5EF4-FFF2-40B4-BE49-F238E27FC236}">
              <a16:creationId xmlns:a16="http://schemas.microsoft.com/office/drawing/2014/main" id="{F5CEB1DB-3A8A-63A2-D27A-BC5CED7CD0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326" name="Line 1">
          <a:extLst>
            <a:ext uri="{FF2B5EF4-FFF2-40B4-BE49-F238E27FC236}">
              <a16:creationId xmlns:a16="http://schemas.microsoft.com/office/drawing/2014/main" id="{CA2FC24F-3E99-AEB7-62A0-3A02E1C2F7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2" name="Line 1">
          <a:extLst>
            <a:ext uri="{FF2B5EF4-FFF2-40B4-BE49-F238E27FC236}">
              <a16:creationId xmlns:a16="http://schemas.microsoft.com/office/drawing/2014/main" id="{B539A314-9642-A2FF-6421-491C61C127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3" name="Line 1">
          <a:extLst>
            <a:ext uri="{FF2B5EF4-FFF2-40B4-BE49-F238E27FC236}">
              <a16:creationId xmlns:a16="http://schemas.microsoft.com/office/drawing/2014/main" id="{010ED38F-CC75-77C4-7F1A-BFCD00DD30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4" name="Line 1">
          <a:extLst>
            <a:ext uri="{FF2B5EF4-FFF2-40B4-BE49-F238E27FC236}">
              <a16:creationId xmlns:a16="http://schemas.microsoft.com/office/drawing/2014/main" id="{14681B45-657E-EF29-3BE7-5AB1DF2A02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5" name="Line 1">
          <a:extLst>
            <a:ext uri="{FF2B5EF4-FFF2-40B4-BE49-F238E27FC236}">
              <a16:creationId xmlns:a16="http://schemas.microsoft.com/office/drawing/2014/main" id="{48086012-8E1D-B4EC-1353-BBA3E12715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6" name="Line 1">
          <a:extLst>
            <a:ext uri="{FF2B5EF4-FFF2-40B4-BE49-F238E27FC236}">
              <a16:creationId xmlns:a16="http://schemas.microsoft.com/office/drawing/2014/main" id="{ACBBDECA-F5A4-241A-375F-22772F79D7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7" name="Line 1">
          <a:extLst>
            <a:ext uri="{FF2B5EF4-FFF2-40B4-BE49-F238E27FC236}">
              <a16:creationId xmlns:a16="http://schemas.microsoft.com/office/drawing/2014/main" id="{A0298F0B-57E4-3655-1693-44BAFAEB1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8" name="Line 1">
          <a:extLst>
            <a:ext uri="{FF2B5EF4-FFF2-40B4-BE49-F238E27FC236}">
              <a16:creationId xmlns:a16="http://schemas.microsoft.com/office/drawing/2014/main" id="{A04E79B0-6EA4-C76E-71A0-BD24756368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89" name="Line 1">
          <a:extLst>
            <a:ext uri="{FF2B5EF4-FFF2-40B4-BE49-F238E27FC236}">
              <a16:creationId xmlns:a16="http://schemas.microsoft.com/office/drawing/2014/main" id="{AF8BECA8-CCAC-8781-0282-B7828846D2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0" name="Line 1">
          <a:extLst>
            <a:ext uri="{FF2B5EF4-FFF2-40B4-BE49-F238E27FC236}">
              <a16:creationId xmlns:a16="http://schemas.microsoft.com/office/drawing/2014/main" id="{3E53E55F-53C4-67BF-E479-2E13994DA6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1" name="Line 1">
          <a:extLst>
            <a:ext uri="{FF2B5EF4-FFF2-40B4-BE49-F238E27FC236}">
              <a16:creationId xmlns:a16="http://schemas.microsoft.com/office/drawing/2014/main" id="{0C024966-DB54-98F9-2CFE-D51430F66D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2" name="Line 1">
          <a:extLst>
            <a:ext uri="{FF2B5EF4-FFF2-40B4-BE49-F238E27FC236}">
              <a16:creationId xmlns:a16="http://schemas.microsoft.com/office/drawing/2014/main" id="{5A9380C9-F015-DB49-CD46-2C8A520169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3" name="Line 1">
          <a:extLst>
            <a:ext uri="{FF2B5EF4-FFF2-40B4-BE49-F238E27FC236}">
              <a16:creationId xmlns:a16="http://schemas.microsoft.com/office/drawing/2014/main" id="{BC3E7BAD-EEF3-26DE-E9CD-32A0966C9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4" name="Line 1">
          <a:extLst>
            <a:ext uri="{FF2B5EF4-FFF2-40B4-BE49-F238E27FC236}">
              <a16:creationId xmlns:a16="http://schemas.microsoft.com/office/drawing/2014/main" id="{0095350E-266A-EB77-DFE2-EE35452249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5" name="Line 1">
          <a:extLst>
            <a:ext uri="{FF2B5EF4-FFF2-40B4-BE49-F238E27FC236}">
              <a16:creationId xmlns:a16="http://schemas.microsoft.com/office/drawing/2014/main" id="{D500C868-BB70-4607-FF56-07B493C783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6" name="Line 1">
          <a:extLst>
            <a:ext uri="{FF2B5EF4-FFF2-40B4-BE49-F238E27FC236}">
              <a16:creationId xmlns:a16="http://schemas.microsoft.com/office/drawing/2014/main" id="{80298364-297C-A11C-0CFB-A240F1C936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7" name="Line 1">
          <a:extLst>
            <a:ext uri="{FF2B5EF4-FFF2-40B4-BE49-F238E27FC236}">
              <a16:creationId xmlns:a16="http://schemas.microsoft.com/office/drawing/2014/main" id="{857EDA3E-85AE-90BE-6435-23040C87F4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8" name="Line 1">
          <a:extLst>
            <a:ext uri="{FF2B5EF4-FFF2-40B4-BE49-F238E27FC236}">
              <a16:creationId xmlns:a16="http://schemas.microsoft.com/office/drawing/2014/main" id="{E5E3B5C6-38E0-A992-66BF-4D687A71F8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399" name="Line 1">
          <a:extLst>
            <a:ext uri="{FF2B5EF4-FFF2-40B4-BE49-F238E27FC236}">
              <a16:creationId xmlns:a16="http://schemas.microsoft.com/office/drawing/2014/main" id="{526774DC-7E4E-2C57-CD34-A185D60D43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400" name="Line 1">
          <a:extLst>
            <a:ext uri="{FF2B5EF4-FFF2-40B4-BE49-F238E27FC236}">
              <a16:creationId xmlns:a16="http://schemas.microsoft.com/office/drawing/2014/main" id="{5349A681-4200-71D0-CC24-3DF74758BB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401" name="Line 1">
          <a:extLst>
            <a:ext uri="{FF2B5EF4-FFF2-40B4-BE49-F238E27FC236}">
              <a16:creationId xmlns:a16="http://schemas.microsoft.com/office/drawing/2014/main" id="{6410CAF1-C3BE-FD41-CD72-89DCFB42CD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4" name="Line 1">
          <a:extLst>
            <a:ext uri="{FF2B5EF4-FFF2-40B4-BE49-F238E27FC236}">
              <a16:creationId xmlns:a16="http://schemas.microsoft.com/office/drawing/2014/main" id="{D24FB4DD-81E5-A634-E753-475F6E6EDE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5" name="Line 1">
          <a:extLst>
            <a:ext uri="{FF2B5EF4-FFF2-40B4-BE49-F238E27FC236}">
              <a16:creationId xmlns:a16="http://schemas.microsoft.com/office/drawing/2014/main" id="{E0EAA0D8-9002-C48B-036C-4EF1CBC38F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6" name="Line 1">
          <a:extLst>
            <a:ext uri="{FF2B5EF4-FFF2-40B4-BE49-F238E27FC236}">
              <a16:creationId xmlns:a16="http://schemas.microsoft.com/office/drawing/2014/main" id="{6D5A1897-11F4-ADD3-6ECF-AC5BAB7277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7" name="Line 1">
          <a:extLst>
            <a:ext uri="{FF2B5EF4-FFF2-40B4-BE49-F238E27FC236}">
              <a16:creationId xmlns:a16="http://schemas.microsoft.com/office/drawing/2014/main" id="{29A0A661-1E58-E567-123E-7E4D03CFA0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8" name="Line 1">
          <a:extLst>
            <a:ext uri="{FF2B5EF4-FFF2-40B4-BE49-F238E27FC236}">
              <a16:creationId xmlns:a16="http://schemas.microsoft.com/office/drawing/2014/main" id="{211AA6CD-D924-1564-B032-6618BC6581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49" name="Line 1">
          <a:extLst>
            <a:ext uri="{FF2B5EF4-FFF2-40B4-BE49-F238E27FC236}">
              <a16:creationId xmlns:a16="http://schemas.microsoft.com/office/drawing/2014/main" id="{166505F2-FB85-1CB4-188A-1E8BE25992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0" name="Line 1">
          <a:extLst>
            <a:ext uri="{FF2B5EF4-FFF2-40B4-BE49-F238E27FC236}">
              <a16:creationId xmlns:a16="http://schemas.microsoft.com/office/drawing/2014/main" id="{EC8EEFAF-27C3-3CE8-AEFD-43455E98B6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1" name="Line 1">
          <a:extLst>
            <a:ext uri="{FF2B5EF4-FFF2-40B4-BE49-F238E27FC236}">
              <a16:creationId xmlns:a16="http://schemas.microsoft.com/office/drawing/2014/main" id="{DE1B99B6-C9BE-88C7-3204-E406CB19BA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2" name="Line 1">
          <a:extLst>
            <a:ext uri="{FF2B5EF4-FFF2-40B4-BE49-F238E27FC236}">
              <a16:creationId xmlns:a16="http://schemas.microsoft.com/office/drawing/2014/main" id="{2A05E505-3969-57D1-1DE8-EF80AD96BD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3" name="Line 1">
          <a:extLst>
            <a:ext uri="{FF2B5EF4-FFF2-40B4-BE49-F238E27FC236}">
              <a16:creationId xmlns:a16="http://schemas.microsoft.com/office/drawing/2014/main" id="{F451DDEA-1733-4E70-A2F4-B8E96E7C88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4" name="Line 1">
          <a:extLst>
            <a:ext uri="{FF2B5EF4-FFF2-40B4-BE49-F238E27FC236}">
              <a16:creationId xmlns:a16="http://schemas.microsoft.com/office/drawing/2014/main" id="{9B18E191-1B43-7AF1-1E33-4FC70D5F2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5" name="Line 1">
          <a:extLst>
            <a:ext uri="{FF2B5EF4-FFF2-40B4-BE49-F238E27FC236}">
              <a16:creationId xmlns:a16="http://schemas.microsoft.com/office/drawing/2014/main" id="{8C509FED-B823-C23D-2DF8-F7DE49B3DE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6" name="Line 1">
          <a:extLst>
            <a:ext uri="{FF2B5EF4-FFF2-40B4-BE49-F238E27FC236}">
              <a16:creationId xmlns:a16="http://schemas.microsoft.com/office/drawing/2014/main" id="{5D3EE4D5-4A54-8DA4-ADA2-D850F4621D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7" name="Line 1">
          <a:extLst>
            <a:ext uri="{FF2B5EF4-FFF2-40B4-BE49-F238E27FC236}">
              <a16:creationId xmlns:a16="http://schemas.microsoft.com/office/drawing/2014/main" id="{F8983E47-7C11-53DF-09E4-B22716AE1C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8" name="Line 1">
          <a:extLst>
            <a:ext uri="{FF2B5EF4-FFF2-40B4-BE49-F238E27FC236}">
              <a16:creationId xmlns:a16="http://schemas.microsoft.com/office/drawing/2014/main" id="{1F1AD4BD-BC70-224C-794B-7D01C5B3E2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59" name="Line 1">
          <a:extLst>
            <a:ext uri="{FF2B5EF4-FFF2-40B4-BE49-F238E27FC236}">
              <a16:creationId xmlns:a16="http://schemas.microsoft.com/office/drawing/2014/main" id="{F7E15F08-D86C-EEA9-259F-49E179A967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60" name="Line 1">
          <a:extLst>
            <a:ext uri="{FF2B5EF4-FFF2-40B4-BE49-F238E27FC236}">
              <a16:creationId xmlns:a16="http://schemas.microsoft.com/office/drawing/2014/main" id="{A419DAFB-DC2E-80D9-FA3C-3476EE970A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61" name="Line 1">
          <a:extLst>
            <a:ext uri="{FF2B5EF4-FFF2-40B4-BE49-F238E27FC236}">
              <a16:creationId xmlns:a16="http://schemas.microsoft.com/office/drawing/2014/main" id="{9D95AC02-23CB-3068-EE46-C1E47EFD15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62" name="Line 1">
          <a:extLst>
            <a:ext uri="{FF2B5EF4-FFF2-40B4-BE49-F238E27FC236}">
              <a16:creationId xmlns:a16="http://schemas.microsoft.com/office/drawing/2014/main" id="{E6046A72-424C-2278-8E62-DBFC64E5A1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163" name="Line 1">
          <a:extLst>
            <a:ext uri="{FF2B5EF4-FFF2-40B4-BE49-F238E27FC236}">
              <a16:creationId xmlns:a16="http://schemas.microsoft.com/office/drawing/2014/main" id="{5AA56D29-9CE8-C80E-E23E-556E0E82F0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88"/>
  <sheetViews>
    <sheetView showGridLines="0" tabSelected="1" topLeftCell="B1" zoomScaleNormal="100" workbookViewId="0">
      <pane ySplit="7" topLeftCell="A8" activePane="bottomLeft" state="frozen"/>
      <selection pane="bottomLeft" activeCell="G16" sqref="G16"/>
    </sheetView>
  </sheetViews>
  <sheetFormatPr defaultRowHeight="12" x14ac:dyDescent="0.15"/>
  <cols>
    <col min="1" max="1" width="9.33203125" style="3" hidden="1" customWidth="1"/>
    <col min="2" max="2" width="1.21875" style="3" customWidth="1"/>
    <col min="3" max="4" width="9.33203125" style="3" customWidth="1"/>
    <col min="5" max="5" width="12.109375" style="3" customWidth="1"/>
    <col min="6" max="6" width="13.88671875" style="3" customWidth="1"/>
    <col min="7" max="7" width="14.5546875" style="3" customWidth="1"/>
    <col min="8" max="8" width="12.88671875" style="3" customWidth="1"/>
    <col min="9" max="9" width="13.6640625" style="3" customWidth="1"/>
    <col min="10" max="10" width="11.44140625" style="3" bestFit="1" customWidth="1"/>
    <col min="11" max="11" width="15" style="3" bestFit="1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19" t="s">
        <v>148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20" t="s">
        <v>161</v>
      </c>
      <c r="M3" s="220"/>
    </row>
    <row r="4" spans="2:13" s="4" customFormat="1" ht="18.75" customHeight="1" thickBot="1" x14ac:dyDescent="0.2">
      <c r="B4" s="221" t="s">
        <v>162</v>
      </c>
      <c r="C4" s="221"/>
      <c r="D4" s="221"/>
      <c r="E4" s="1"/>
      <c r="F4" s="1"/>
      <c r="G4" s="1"/>
      <c r="H4" s="1"/>
      <c r="I4" s="1"/>
      <c r="J4" s="1"/>
      <c r="K4" s="1"/>
      <c r="L4" s="222" t="s">
        <v>16</v>
      </c>
      <c r="M4" s="222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23" t="s">
        <v>13</v>
      </c>
      <c r="M5" s="224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7" t="s">
        <v>71</v>
      </c>
      <c r="C7" s="208"/>
      <c r="D7" s="208"/>
      <c r="E7" s="72">
        <f>E8+E39+E59</f>
        <v>88469744000</v>
      </c>
      <c r="F7" s="72">
        <f>F8+F39+F59</f>
        <v>117718167732</v>
      </c>
      <c r="G7" s="72">
        <f>G8+G39+G59</f>
        <v>80663559917</v>
      </c>
      <c r="H7" s="72">
        <f>H8+H39+H59</f>
        <v>1513744833</v>
      </c>
      <c r="I7" s="72">
        <f>F7-G7-H7</f>
        <v>35540862982</v>
      </c>
      <c r="J7" s="72">
        <f>I7-K7</f>
        <v>31788619932</v>
      </c>
      <c r="K7" s="195">
        <f>K8+K39+K59</f>
        <v>3752243050</v>
      </c>
      <c r="L7" s="73">
        <f>IFERROR(G7/E7,0)*100</f>
        <v>91.176436451539871</v>
      </c>
      <c r="M7" s="74">
        <f>IFERROR(G7/F7,0)*100</f>
        <v>68.522609101970218</v>
      </c>
    </row>
    <row r="8" spans="2:13" s="9" customFormat="1" ht="20.100000000000001" customHeight="1" x14ac:dyDescent="0.15">
      <c r="B8" s="209" t="s">
        <v>5</v>
      </c>
      <c r="C8" s="210"/>
      <c r="D8" s="210"/>
      <c r="E8" s="63">
        <f>E9+E12+E22+E28+E34+E35</f>
        <v>52106846000</v>
      </c>
      <c r="F8" s="63">
        <f>F9+F12+F22+F28+F34+F35</f>
        <v>54814643708</v>
      </c>
      <c r="G8" s="63">
        <f>G9+G12+G22+G28+G34+G35</f>
        <v>54392858363</v>
      </c>
      <c r="H8" s="63">
        <f>H9+H12+H22+H28+H34+H35</f>
        <v>0</v>
      </c>
      <c r="I8" s="63">
        <f t="shared" ref="I8:I69" si="0">F8-G8-H8</f>
        <v>421785345</v>
      </c>
      <c r="J8" s="63">
        <f t="shared" ref="J8:J69" si="1">I8-K8</f>
        <v>153635370</v>
      </c>
      <c r="K8" s="196">
        <f>K9+K12+K22+K28+K34+K35</f>
        <v>268149975</v>
      </c>
      <c r="L8" s="63">
        <f t="shared" ref="L8:L69" si="2">IFERROR(G8/E8,0)*100</f>
        <v>104.3871631819742</v>
      </c>
      <c r="M8" s="65">
        <f t="shared" ref="M8:M69" si="3">IFERROR(G8/F8,0)*100</f>
        <v>99.230524333521402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55807000</v>
      </c>
      <c r="F9" s="52">
        <f>SUM(F10:F11)</f>
        <v>1690105560</v>
      </c>
      <c r="G9" s="52">
        <f>SUM(G10:G11)</f>
        <v>1639990620</v>
      </c>
      <c r="H9" s="52">
        <f>SUM(H10:H11)</f>
        <v>0</v>
      </c>
      <c r="I9" s="52">
        <f t="shared" si="0"/>
        <v>50114940</v>
      </c>
      <c r="J9" s="52">
        <f t="shared" si="1"/>
        <v>31984180</v>
      </c>
      <c r="K9" s="197">
        <f>SUM(K10:K11)</f>
        <v>18130760</v>
      </c>
      <c r="L9" s="52">
        <f t="shared" si="2"/>
        <v>2938.6826383786984</v>
      </c>
      <c r="M9" s="66">
        <f t="shared" si="3"/>
        <v>97.034804145606145</v>
      </c>
    </row>
    <row r="10" spans="2:13" s="9" customFormat="1" ht="20.100000000000001" customHeight="1" x14ac:dyDescent="0.15">
      <c r="B10" s="211"/>
      <c r="C10" s="160" t="s">
        <v>43</v>
      </c>
      <c r="D10" s="160"/>
      <c r="E10" s="35">
        <v>0</v>
      </c>
      <c r="F10" s="35">
        <v>1296298410</v>
      </c>
      <c r="G10" s="35">
        <v>1283932470</v>
      </c>
      <c r="H10" s="35">
        <v>0</v>
      </c>
      <c r="I10" s="25">
        <f t="shared" si="0"/>
        <v>12365940</v>
      </c>
      <c r="J10" s="25">
        <f t="shared" si="1"/>
        <v>9600520</v>
      </c>
      <c r="K10" s="198">
        <v>2765420</v>
      </c>
      <c r="L10" s="25">
        <f t="shared" si="2"/>
        <v>0</v>
      </c>
      <c r="M10" s="67">
        <f t="shared" si="3"/>
        <v>99.046057612614064</v>
      </c>
    </row>
    <row r="11" spans="2:13" s="9" customFormat="1" ht="20.100000000000001" customHeight="1" x14ac:dyDescent="0.15">
      <c r="B11" s="211"/>
      <c r="C11" s="160" t="s">
        <v>44</v>
      </c>
      <c r="D11" s="160"/>
      <c r="E11" s="35">
        <v>55807000</v>
      </c>
      <c r="F11" s="35">
        <v>393807150</v>
      </c>
      <c r="G11" s="35">
        <v>356058150</v>
      </c>
      <c r="H11" s="35">
        <v>0</v>
      </c>
      <c r="I11" s="25">
        <f t="shared" si="0"/>
        <v>37749000</v>
      </c>
      <c r="J11" s="25">
        <f t="shared" si="1"/>
        <v>22383660</v>
      </c>
      <c r="K11" s="198">
        <v>15365340</v>
      </c>
      <c r="L11" s="25">
        <f t="shared" si="2"/>
        <v>638.01700503521056</v>
      </c>
      <c r="M11" s="67">
        <f t="shared" si="3"/>
        <v>90.414343670499633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7474865000</v>
      </c>
      <c r="F12" s="52">
        <f>SUM(F13:F21)</f>
        <v>5928644703</v>
      </c>
      <c r="G12" s="52">
        <f>SUM(G13:G21)</f>
        <v>5586374328</v>
      </c>
      <c r="H12" s="52">
        <f>SUM(H13:H21)</f>
        <v>0</v>
      </c>
      <c r="I12" s="52">
        <f t="shared" si="0"/>
        <v>342270375</v>
      </c>
      <c r="J12" s="52">
        <f t="shared" si="1"/>
        <v>109991290</v>
      </c>
      <c r="K12" s="197">
        <f>SUM(K13:K21)</f>
        <v>232279085</v>
      </c>
      <c r="L12" s="52">
        <f t="shared" si="2"/>
        <v>74.735454459712642</v>
      </c>
      <c r="M12" s="66">
        <f t="shared" si="3"/>
        <v>94.226836112698649</v>
      </c>
    </row>
    <row r="13" spans="2:13" s="9" customFormat="1" ht="20.100000000000001" customHeight="1" x14ac:dyDescent="0.15">
      <c r="B13" s="212" t="s">
        <v>0</v>
      </c>
      <c r="C13" s="161" t="s">
        <v>46</v>
      </c>
      <c r="D13" s="161"/>
      <c r="E13" s="35">
        <v>2050000000</v>
      </c>
      <c r="F13" s="35">
        <v>2791121960</v>
      </c>
      <c r="G13" s="35">
        <v>2705509180</v>
      </c>
      <c r="H13" s="35"/>
      <c r="I13" s="25">
        <f t="shared" si="0"/>
        <v>85612780</v>
      </c>
      <c r="J13" s="25">
        <f t="shared" si="1"/>
        <v>80331480</v>
      </c>
      <c r="K13" s="198">
        <v>5281300</v>
      </c>
      <c r="L13" s="25">
        <f t="shared" si="2"/>
        <v>131.97605756097562</v>
      </c>
      <c r="M13" s="67">
        <f t="shared" si="3"/>
        <v>96.932675059458887</v>
      </c>
    </row>
    <row r="14" spans="2:13" s="9" customFormat="1" ht="20.100000000000001" customHeight="1" x14ac:dyDescent="0.15">
      <c r="B14" s="212"/>
      <c r="C14" s="161" t="s">
        <v>47</v>
      </c>
      <c r="D14" s="161"/>
      <c r="E14" s="35"/>
      <c r="F14" s="35">
        <v>371690</v>
      </c>
      <c r="G14" s="35">
        <v>371690</v>
      </c>
      <c r="H14" s="35"/>
      <c r="I14" s="25">
        <f t="shared" si="0"/>
        <v>0</v>
      </c>
      <c r="J14" s="25">
        <f t="shared" si="1"/>
        <v>0</v>
      </c>
      <c r="K14" s="198"/>
      <c r="L14" s="25">
        <f t="shared" si="2"/>
        <v>0</v>
      </c>
      <c r="M14" s="67">
        <f t="shared" si="3"/>
        <v>100</v>
      </c>
    </row>
    <row r="15" spans="2:13" s="9" customFormat="1" ht="20.100000000000001" customHeight="1" x14ac:dyDescent="0.15">
      <c r="B15" s="212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198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2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198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2"/>
      <c r="C17" s="161" t="s">
        <v>96</v>
      </c>
      <c r="D17" s="161"/>
      <c r="E17" s="35"/>
      <c r="F17" s="35">
        <v>15365740</v>
      </c>
      <c r="G17" s="35">
        <v>13441900</v>
      </c>
      <c r="H17" s="35"/>
      <c r="I17" s="25">
        <f t="shared" si="0"/>
        <v>1923840</v>
      </c>
      <c r="J17" s="25">
        <f t="shared" si="1"/>
        <v>1271070</v>
      </c>
      <c r="K17" s="198">
        <v>652770</v>
      </c>
      <c r="L17" s="25">
        <f t="shared" si="2"/>
        <v>0</v>
      </c>
      <c r="M17" s="67">
        <f t="shared" si="3"/>
        <v>87.479678817941732</v>
      </c>
    </row>
    <row r="18" spans="2:13" s="9" customFormat="1" ht="20.100000000000001" customHeight="1" x14ac:dyDescent="0.15">
      <c r="B18" s="212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198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2"/>
      <c r="C19" s="161" t="s">
        <v>50</v>
      </c>
      <c r="D19" s="161"/>
      <c r="E19" s="35">
        <v>2388406000</v>
      </c>
      <c r="F19" s="35">
        <v>1607662396</v>
      </c>
      <c r="G19" s="35">
        <v>1582562001</v>
      </c>
      <c r="H19" s="35"/>
      <c r="I19" s="25">
        <f t="shared" si="0"/>
        <v>25100395</v>
      </c>
      <c r="J19" s="25">
        <f t="shared" si="1"/>
        <v>24816390</v>
      </c>
      <c r="K19" s="198">
        <v>284005</v>
      </c>
      <c r="L19" s="25">
        <f t="shared" si="2"/>
        <v>66.260175238213264</v>
      </c>
      <c r="M19" s="67">
        <f t="shared" si="3"/>
        <v>98.43870236298045</v>
      </c>
    </row>
    <row r="20" spans="2:13" s="9" customFormat="1" ht="20.100000000000001" customHeight="1" x14ac:dyDescent="0.15">
      <c r="B20" s="212"/>
      <c r="C20" s="161" t="s">
        <v>98</v>
      </c>
      <c r="D20" s="161"/>
      <c r="E20" s="35">
        <v>2156309000</v>
      </c>
      <c r="F20" s="35">
        <v>211808120</v>
      </c>
      <c r="G20" s="35">
        <v>211808120</v>
      </c>
      <c r="H20" s="35"/>
      <c r="I20" s="25"/>
      <c r="J20" s="25"/>
      <c r="K20" s="198"/>
      <c r="L20" s="25"/>
      <c r="M20" s="67"/>
    </row>
    <row r="21" spans="2:13" s="9" customFormat="1" ht="20.100000000000001" customHeight="1" x14ac:dyDescent="0.15">
      <c r="B21" s="212"/>
      <c r="C21" s="161" t="s">
        <v>99</v>
      </c>
      <c r="D21" s="161"/>
      <c r="E21" s="35">
        <v>880150000</v>
      </c>
      <c r="F21" s="35">
        <v>1302314797</v>
      </c>
      <c r="G21" s="35">
        <v>1072681437</v>
      </c>
      <c r="H21" s="35">
        <v>0</v>
      </c>
      <c r="I21" s="25">
        <f t="shared" si="0"/>
        <v>229633360</v>
      </c>
      <c r="J21" s="25">
        <f t="shared" si="1"/>
        <v>3572350</v>
      </c>
      <c r="K21" s="198">
        <v>226061010</v>
      </c>
      <c r="L21" s="25">
        <f t="shared" si="2"/>
        <v>121.87484371982049</v>
      </c>
      <c r="M21" s="67">
        <f t="shared" si="3"/>
        <v>82.367292414323998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11554155000</v>
      </c>
      <c r="F22" s="52">
        <f>SUM(F23:F27)</f>
        <v>14716226063</v>
      </c>
      <c r="G22" s="52">
        <f>SUM(G23:G27)</f>
        <v>14686828433</v>
      </c>
      <c r="H22" s="52">
        <f>SUM(H23:H27)</f>
        <v>0</v>
      </c>
      <c r="I22" s="52">
        <f t="shared" si="0"/>
        <v>29397630</v>
      </c>
      <c r="J22" s="52">
        <f t="shared" si="1"/>
        <v>11657500</v>
      </c>
      <c r="K22" s="197">
        <f>SUM(K23:K27)</f>
        <v>17740130</v>
      </c>
      <c r="L22" s="52">
        <f t="shared" si="2"/>
        <v>127.11296008232536</v>
      </c>
      <c r="M22" s="66">
        <f t="shared" si="3"/>
        <v>99.80023662402202</v>
      </c>
    </row>
    <row r="23" spans="2:13" s="9" customFormat="1" ht="20.100000000000001" customHeight="1" x14ac:dyDescent="0.15">
      <c r="B23" s="211"/>
      <c r="C23" s="160" t="s">
        <v>52</v>
      </c>
      <c r="D23" s="160"/>
      <c r="E23" s="35">
        <v>1722738000</v>
      </c>
      <c r="F23" s="35">
        <v>1648424140</v>
      </c>
      <c r="G23" s="35">
        <v>1638600740</v>
      </c>
      <c r="H23" s="35">
        <v>0</v>
      </c>
      <c r="I23" s="25">
        <f t="shared" si="0"/>
        <v>9823400</v>
      </c>
      <c r="J23" s="25">
        <f t="shared" si="1"/>
        <v>118700</v>
      </c>
      <c r="K23" s="198">
        <v>9704700</v>
      </c>
      <c r="L23" s="25">
        <f t="shared" si="2"/>
        <v>95.116073366931005</v>
      </c>
      <c r="M23" s="67">
        <f t="shared" si="3"/>
        <v>99.404073274491111</v>
      </c>
    </row>
    <row r="24" spans="2:13" s="9" customFormat="1" ht="20.100000000000001" customHeight="1" x14ac:dyDescent="0.15">
      <c r="B24" s="211"/>
      <c r="C24" s="160" t="s">
        <v>137</v>
      </c>
      <c r="D24" s="160"/>
      <c r="E24" s="35">
        <v>9642583000</v>
      </c>
      <c r="F24" s="35">
        <v>12712652544</v>
      </c>
      <c r="G24" s="35">
        <v>12712652544</v>
      </c>
      <c r="H24" s="35"/>
      <c r="I24" s="25">
        <f t="shared" si="0"/>
        <v>0</v>
      </c>
      <c r="J24" s="25">
        <f t="shared" si="1"/>
        <v>0</v>
      </c>
      <c r="K24" s="198"/>
      <c r="L24" s="25">
        <f t="shared" si="2"/>
        <v>131.83866339548231</v>
      </c>
      <c r="M24" s="67">
        <f t="shared" si="3"/>
        <v>100</v>
      </c>
    </row>
    <row r="25" spans="2:13" s="9" customFormat="1" ht="20.100000000000001" customHeight="1" x14ac:dyDescent="0.15">
      <c r="B25" s="211"/>
      <c r="C25" s="160" t="s">
        <v>53</v>
      </c>
      <c r="D25" s="160"/>
      <c r="E25" s="35">
        <v>12794000</v>
      </c>
      <c r="F25" s="35">
        <v>12357190</v>
      </c>
      <c r="G25" s="35">
        <v>12357190</v>
      </c>
      <c r="H25" s="35"/>
      <c r="I25" s="25">
        <f t="shared" si="0"/>
        <v>0</v>
      </c>
      <c r="J25" s="25">
        <f t="shared" si="1"/>
        <v>0</v>
      </c>
      <c r="K25" s="198"/>
      <c r="L25" s="25">
        <f t="shared" si="2"/>
        <v>96.585821478818204</v>
      </c>
      <c r="M25" s="67">
        <f t="shared" si="3"/>
        <v>100</v>
      </c>
    </row>
    <row r="26" spans="2:13" s="9" customFormat="1" ht="20.100000000000001" customHeight="1" x14ac:dyDescent="0.15">
      <c r="B26" s="211"/>
      <c r="C26" s="160" t="s">
        <v>100</v>
      </c>
      <c r="D26" s="160"/>
      <c r="E26" s="35"/>
      <c r="F26" s="35">
        <v>27170730</v>
      </c>
      <c r="G26" s="35">
        <v>27146630</v>
      </c>
      <c r="H26" s="35">
        <v>0</v>
      </c>
      <c r="I26" s="25">
        <f t="shared" si="0"/>
        <v>24100</v>
      </c>
      <c r="J26" s="25">
        <f t="shared" si="1"/>
        <v>0</v>
      </c>
      <c r="K26" s="198">
        <v>24100</v>
      </c>
      <c r="L26" s="25">
        <f t="shared" si="2"/>
        <v>0</v>
      </c>
      <c r="M26" s="67">
        <f t="shared" si="3"/>
        <v>99.911301610225408</v>
      </c>
    </row>
    <row r="27" spans="2:13" s="9" customFormat="1" ht="20.100000000000001" customHeight="1" x14ac:dyDescent="0.15">
      <c r="B27" s="211"/>
      <c r="C27" s="160" t="s">
        <v>101</v>
      </c>
      <c r="D27" s="160"/>
      <c r="E27" s="35">
        <v>176040000</v>
      </c>
      <c r="F27" s="35">
        <v>315621459</v>
      </c>
      <c r="G27" s="35">
        <v>296071329</v>
      </c>
      <c r="H27" s="35"/>
      <c r="I27" s="25">
        <f t="shared" si="0"/>
        <v>19550130</v>
      </c>
      <c r="J27" s="25">
        <f t="shared" si="1"/>
        <v>11538800</v>
      </c>
      <c r="K27" s="198">
        <v>8011330</v>
      </c>
      <c r="L27" s="25">
        <f t="shared" si="2"/>
        <v>168.18412235855487</v>
      </c>
      <c r="M27" s="67">
        <f t="shared" si="3"/>
        <v>93.805829913485056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3068400000</v>
      </c>
      <c r="F28" s="52">
        <f>SUM(F29:F33)</f>
        <v>1823532780</v>
      </c>
      <c r="G28" s="52">
        <f>SUM(G29:G33)</f>
        <v>1823532780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197">
        <f>SUM(K29:K33)</f>
        <v>0</v>
      </c>
      <c r="L28" s="52">
        <f t="shared" si="2"/>
        <v>59.429434884630425</v>
      </c>
      <c r="M28" s="66">
        <f t="shared" si="3"/>
        <v>100</v>
      </c>
    </row>
    <row r="29" spans="2:13" s="9" customFormat="1" ht="20.100000000000001" customHeight="1" x14ac:dyDescent="0.15">
      <c r="B29" s="211"/>
      <c r="C29" s="160" t="s">
        <v>118</v>
      </c>
      <c r="D29" s="160"/>
      <c r="E29" s="35">
        <v>3068400000</v>
      </c>
      <c r="F29" s="35">
        <v>5979840</v>
      </c>
      <c r="G29" s="35">
        <v>5979840</v>
      </c>
      <c r="H29" s="35"/>
      <c r="I29" s="25">
        <f t="shared" si="0"/>
        <v>0</v>
      </c>
      <c r="J29" s="25">
        <f t="shared" si="1"/>
        <v>0</v>
      </c>
      <c r="K29" s="198"/>
      <c r="L29" s="25">
        <f t="shared" si="2"/>
        <v>0.19488463042628079</v>
      </c>
      <c r="M29" s="67">
        <f t="shared" si="3"/>
        <v>100</v>
      </c>
    </row>
    <row r="30" spans="2:13" s="9" customFormat="1" ht="20.100000000000001" customHeight="1" x14ac:dyDescent="0.15">
      <c r="B30" s="211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198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211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198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211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198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11"/>
      <c r="C33" s="160" t="s">
        <v>105</v>
      </c>
      <c r="D33" s="160"/>
      <c r="E33" s="35"/>
      <c r="F33" s="35">
        <v>1817552940</v>
      </c>
      <c r="G33" s="35">
        <v>1817552940</v>
      </c>
      <c r="H33" s="35"/>
      <c r="I33" s="25">
        <f t="shared" si="0"/>
        <v>0</v>
      </c>
      <c r="J33" s="25">
        <f t="shared" si="1"/>
        <v>0</v>
      </c>
      <c r="K33" s="198"/>
      <c r="L33" s="25">
        <f t="shared" si="2"/>
        <v>0</v>
      </c>
      <c r="M33" s="67">
        <f t="shared" si="3"/>
        <v>100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>
        <v>26037076000</v>
      </c>
      <c r="F34" s="194">
        <v>27410008380</v>
      </c>
      <c r="G34" s="194">
        <v>27410008380</v>
      </c>
      <c r="H34" s="52"/>
      <c r="I34" s="52"/>
      <c r="J34" s="52"/>
      <c r="K34" s="197"/>
      <c r="L34" s="52">
        <f t="shared" si="2"/>
        <v>105.27298987029113</v>
      </c>
      <c r="M34" s="66">
        <f t="shared" si="3"/>
        <v>100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3916543000</v>
      </c>
      <c r="F35" s="52">
        <f>SUM(F36:F38)</f>
        <v>3246126222</v>
      </c>
      <c r="G35" s="52">
        <f>SUM(G36:G38)</f>
        <v>3246123822</v>
      </c>
      <c r="H35" s="52">
        <f>SUM(H36:H38)</f>
        <v>0</v>
      </c>
      <c r="I35" s="52">
        <f t="shared" si="0"/>
        <v>2400</v>
      </c>
      <c r="J35" s="52">
        <f t="shared" si="1"/>
        <v>2400</v>
      </c>
      <c r="K35" s="197">
        <f>SUM(K36:K38)</f>
        <v>0</v>
      </c>
      <c r="L35" s="94">
        <f t="shared" si="2"/>
        <v>82.882374124323405</v>
      </c>
      <c r="M35" s="95">
        <f t="shared" si="3"/>
        <v>99.999926065721539</v>
      </c>
    </row>
    <row r="36" spans="2:15" s="9" customFormat="1" ht="20.100000000000001" customHeight="1" x14ac:dyDescent="0.15">
      <c r="B36" s="211"/>
      <c r="C36" s="160" t="s">
        <v>79</v>
      </c>
      <c r="D36" s="160"/>
      <c r="E36" s="35">
        <v>3916543000</v>
      </c>
      <c r="F36" s="35">
        <v>3117836666</v>
      </c>
      <c r="G36" s="35">
        <v>3117834266</v>
      </c>
      <c r="H36" s="35"/>
      <c r="I36" s="25">
        <f t="shared" si="0"/>
        <v>2400</v>
      </c>
      <c r="J36" s="25">
        <f t="shared" si="1"/>
        <v>2400</v>
      </c>
      <c r="K36" s="198"/>
      <c r="L36" s="26">
        <f t="shared" si="2"/>
        <v>79.606792674049544</v>
      </c>
      <c r="M36" s="27">
        <f t="shared" si="3"/>
        <v>99.999923023549428</v>
      </c>
      <c r="O36" s="10"/>
    </row>
    <row r="37" spans="2:15" s="9" customFormat="1" ht="20.100000000000001" customHeight="1" x14ac:dyDescent="0.15">
      <c r="B37" s="211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198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11"/>
      <c r="C38" s="160" t="s">
        <v>108</v>
      </c>
      <c r="D38" s="160"/>
      <c r="E38" s="35"/>
      <c r="F38" s="35">
        <v>128289556</v>
      </c>
      <c r="G38" s="35">
        <v>128289556</v>
      </c>
      <c r="H38" s="35"/>
      <c r="I38" s="25">
        <f t="shared" si="0"/>
        <v>0</v>
      </c>
      <c r="J38" s="25">
        <f t="shared" si="1"/>
        <v>0</v>
      </c>
      <c r="K38" s="198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214" t="s">
        <v>31</v>
      </c>
      <c r="C39" s="215"/>
      <c r="D39" s="215"/>
      <c r="E39" s="51">
        <f>E40+E45+E47+E50+E58</f>
        <v>25813154000</v>
      </c>
      <c r="F39" s="51">
        <f>F40+F45+F47+F50+F58</f>
        <v>49721107763</v>
      </c>
      <c r="G39" s="51">
        <f>G40+G45+G47+G50+G58</f>
        <v>18622315162</v>
      </c>
      <c r="H39" s="51">
        <f>H40+H45+H47+H50+H58</f>
        <v>1503083223</v>
      </c>
      <c r="I39" s="51">
        <f t="shared" si="0"/>
        <v>29595709378</v>
      </c>
      <c r="J39" s="51">
        <f t="shared" si="1"/>
        <v>28636180773</v>
      </c>
      <c r="K39" s="199">
        <f>K40+K45+K47+K50+K58</f>
        <v>959528605</v>
      </c>
      <c r="L39" s="77">
        <f t="shared" si="2"/>
        <v>72.142734522096745</v>
      </c>
      <c r="M39" s="78">
        <f t="shared" si="3"/>
        <v>37.453540357075084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15257439000</v>
      </c>
      <c r="F40" s="52">
        <f>SUM(F41:F44)</f>
        <v>420980828</v>
      </c>
      <c r="G40" s="52">
        <f>SUM(G41:G44)</f>
        <v>420980828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197">
        <f>SUM(K41:K44)</f>
        <v>0</v>
      </c>
      <c r="L40" s="94">
        <f t="shared" si="2"/>
        <v>2.7591840806310941</v>
      </c>
      <c r="M40" s="95">
        <f t="shared" si="3"/>
        <v>100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198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>
        <v>74193193</v>
      </c>
      <c r="G42" s="68">
        <v>74193193</v>
      </c>
      <c r="H42" s="68"/>
      <c r="I42" s="25">
        <f t="shared" si="0"/>
        <v>0</v>
      </c>
      <c r="J42" s="25">
        <f t="shared" si="1"/>
        <v>0</v>
      </c>
      <c r="K42" s="198"/>
      <c r="L42" s="26">
        <f t="shared" si="2"/>
        <v>0</v>
      </c>
      <c r="M42" s="27">
        <f t="shared" si="3"/>
        <v>100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>
        <v>15257439000</v>
      </c>
      <c r="F43" s="68">
        <v>242101100</v>
      </c>
      <c r="G43" s="68">
        <v>242101100</v>
      </c>
      <c r="H43" s="68"/>
      <c r="I43" s="25"/>
      <c r="J43" s="25"/>
      <c r="K43" s="198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>
        <v>104686535</v>
      </c>
      <c r="G44" s="68">
        <v>104686535</v>
      </c>
      <c r="H44" s="68"/>
      <c r="I44" s="25">
        <f t="shared" si="0"/>
        <v>0</v>
      </c>
      <c r="J44" s="25">
        <f t="shared" si="1"/>
        <v>0</v>
      </c>
      <c r="K44" s="198"/>
      <c r="L44" s="26">
        <f t="shared" si="2"/>
        <v>0</v>
      </c>
      <c r="M44" s="27">
        <f t="shared" si="3"/>
        <v>100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197">
        <f>SUM(K46:K46)</f>
        <v>0</v>
      </c>
      <c r="L45" s="94">
        <f t="shared" si="2"/>
        <v>100</v>
      </c>
      <c r="M45" s="95">
        <f t="shared" si="3"/>
        <v>100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>
        <v>16000000</v>
      </c>
      <c r="F46" s="68">
        <v>16000000</v>
      </c>
      <c r="G46" s="68">
        <v>16000000</v>
      </c>
      <c r="H46" s="68"/>
      <c r="I46" s="25">
        <f t="shared" si="0"/>
        <v>0</v>
      </c>
      <c r="J46" s="25">
        <f t="shared" si="1"/>
        <v>0</v>
      </c>
      <c r="K46" s="198"/>
      <c r="L46" s="26">
        <f t="shared" si="2"/>
        <v>100</v>
      </c>
      <c r="M46" s="27">
        <f t="shared" si="3"/>
        <v>100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1157349723</v>
      </c>
      <c r="G47" s="52">
        <f>SUM(G48:G49)</f>
        <v>1157349723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197">
        <f>SUM(K48:K49)</f>
        <v>0</v>
      </c>
      <c r="L47" s="94">
        <f t="shared" si="2"/>
        <v>0</v>
      </c>
      <c r="M47" s="95">
        <f t="shared" si="3"/>
        <v>100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198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>
        <v>1157349723</v>
      </c>
      <c r="G49" s="68">
        <v>1157349723</v>
      </c>
      <c r="H49" s="68"/>
      <c r="I49" s="25">
        <f t="shared" si="0"/>
        <v>0</v>
      </c>
      <c r="J49" s="25">
        <f t="shared" si="1"/>
        <v>0</v>
      </c>
      <c r="K49" s="198"/>
      <c r="L49" s="26">
        <f t="shared" si="2"/>
        <v>0</v>
      </c>
      <c r="M49" s="27">
        <f t="shared" si="3"/>
        <v>100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5786740000</v>
      </c>
      <c r="F50" s="52">
        <f>SUM(F51:F57)</f>
        <v>14658180420</v>
      </c>
      <c r="G50" s="52">
        <f>SUM(G51:G57)</f>
        <v>13155691408</v>
      </c>
      <c r="H50" s="52">
        <f>SUM(H51:H57)</f>
        <v>0</v>
      </c>
      <c r="I50" s="52">
        <f t="shared" si="0"/>
        <v>1502489012</v>
      </c>
      <c r="J50" s="52">
        <f t="shared" si="1"/>
        <v>1473805207</v>
      </c>
      <c r="K50" s="197">
        <f>SUM(K51:K57)</f>
        <v>28683805</v>
      </c>
      <c r="L50" s="94">
        <f t="shared" si="2"/>
        <v>227.34201654126505</v>
      </c>
      <c r="M50" s="95">
        <f t="shared" si="3"/>
        <v>89.749825906427205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3181520</v>
      </c>
      <c r="G51" s="68">
        <v>3181520</v>
      </c>
      <c r="H51" s="68"/>
      <c r="I51" s="25">
        <f t="shared" si="0"/>
        <v>0</v>
      </c>
      <c r="J51" s="25">
        <f t="shared" si="1"/>
        <v>0</v>
      </c>
      <c r="K51" s="198"/>
      <c r="L51" s="26">
        <f t="shared" si="2"/>
        <v>0</v>
      </c>
      <c r="M51" s="27">
        <f t="shared" si="3"/>
        <v>100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198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>
        <v>850000000</v>
      </c>
      <c r="F53" s="68">
        <v>1735001200</v>
      </c>
      <c r="G53" s="68">
        <v>1735001100</v>
      </c>
      <c r="H53" s="68"/>
      <c r="I53" s="25">
        <f t="shared" si="0"/>
        <v>100</v>
      </c>
      <c r="J53" s="25">
        <f t="shared" si="1"/>
        <v>100</v>
      </c>
      <c r="K53" s="198"/>
      <c r="L53" s="26">
        <f t="shared" si="2"/>
        <v>204.11777647058824</v>
      </c>
      <c r="M53" s="27">
        <f t="shared" si="3"/>
        <v>99.999994236315231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970754300</v>
      </c>
      <c r="G54" s="68">
        <v>572074100</v>
      </c>
      <c r="H54" s="68"/>
      <c r="I54" s="25">
        <f t="shared" si="0"/>
        <v>398680200</v>
      </c>
      <c r="J54" s="25">
        <f t="shared" si="1"/>
        <v>375536200</v>
      </c>
      <c r="K54" s="198">
        <v>23144000</v>
      </c>
      <c r="L54" s="26">
        <f t="shared" si="2"/>
        <v>0</v>
      </c>
      <c r="M54" s="27">
        <f t="shared" si="3"/>
        <v>58.930884982945742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198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>
        <v>78950</v>
      </c>
      <c r="G56" s="68">
        <v>78950</v>
      </c>
      <c r="H56" s="68"/>
      <c r="I56" s="25"/>
      <c r="J56" s="25"/>
      <c r="K56" s="198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4936740000</v>
      </c>
      <c r="F57" s="68">
        <v>11949164450</v>
      </c>
      <c r="G57" s="68">
        <v>10845355738</v>
      </c>
      <c r="H57" s="68"/>
      <c r="I57" s="25">
        <f t="shared" si="0"/>
        <v>1103808712</v>
      </c>
      <c r="J57" s="25">
        <f t="shared" si="1"/>
        <v>1098268907</v>
      </c>
      <c r="K57" s="198">
        <v>5539805</v>
      </c>
      <c r="L57" s="26">
        <f t="shared" si="2"/>
        <v>219.6865894902304</v>
      </c>
      <c r="M57" s="27">
        <f t="shared" si="3"/>
        <v>90.762461119195663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4752975000</v>
      </c>
      <c r="F58" s="69">
        <v>33468596792</v>
      </c>
      <c r="G58" s="69">
        <v>3872293203</v>
      </c>
      <c r="H58" s="69">
        <v>1503083223</v>
      </c>
      <c r="I58" s="52">
        <f t="shared" si="0"/>
        <v>28093220366</v>
      </c>
      <c r="J58" s="52">
        <f t="shared" si="1"/>
        <v>27162375566</v>
      </c>
      <c r="K58" s="197">
        <v>930844800</v>
      </c>
      <c r="L58" s="79">
        <f t="shared" si="2"/>
        <v>81.470935635049628</v>
      </c>
      <c r="M58" s="80">
        <f t="shared" si="3"/>
        <v>11.569929946766083</v>
      </c>
    </row>
    <row r="59" spans="2:13" s="10" customFormat="1" ht="20.100000000000001" customHeight="1" x14ac:dyDescent="0.15">
      <c r="B59" s="214" t="s">
        <v>142</v>
      </c>
      <c r="C59" s="215"/>
      <c r="D59" s="215"/>
      <c r="E59" s="51">
        <f>E60+E61+E62+E63+E66+E67</f>
        <v>10549744000</v>
      </c>
      <c r="F59" s="51">
        <f>F60+F61+F62+F63+F66+F67</f>
        <v>13182416261</v>
      </c>
      <c r="G59" s="51">
        <f>G60+G61+G62+G63+G66+G67</f>
        <v>7648386392</v>
      </c>
      <c r="H59" s="51">
        <f>H60+H61+H62+H63+H66+H67</f>
        <v>10661610</v>
      </c>
      <c r="I59" s="51">
        <f t="shared" si="0"/>
        <v>5523368259</v>
      </c>
      <c r="J59" s="51">
        <f>I59-K59</f>
        <v>2998803789</v>
      </c>
      <c r="K59" s="199">
        <f>K60+K61+K62+K63+K66+K67</f>
        <v>2524564470</v>
      </c>
      <c r="L59" s="77">
        <f>IFERROR(G59/E59,0)*100</f>
        <v>72.498312679435642</v>
      </c>
      <c r="M59" s="78">
        <f>IFERROR(G59/F59,0)*100</f>
        <v>58.019609156385442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>
        <v>140960000</v>
      </c>
      <c r="F60" s="69">
        <v>1526615470</v>
      </c>
      <c r="G60" s="69">
        <v>436202610</v>
      </c>
      <c r="H60" s="69"/>
      <c r="I60" s="52">
        <f>F60-G60-H60</f>
        <v>1090412860</v>
      </c>
      <c r="J60" s="52">
        <f>I60-K60</f>
        <v>1089912860</v>
      </c>
      <c r="K60" s="197">
        <v>500000</v>
      </c>
      <c r="L60" s="104">
        <f>IFERROR(G60/E60,0)*100</f>
        <v>309.45134080590242</v>
      </c>
      <c r="M60" s="105">
        <f>IFERROR(G60/F60,0)*100</f>
        <v>28.573181562217499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>
        <v>315000000</v>
      </c>
      <c r="F61" s="140">
        <v>1779998016</v>
      </c>
      <c r="G61" s="140">
        <v>1148308727</v>
      </c>
      <c r="H61" s="140"/>
      <c r="I61" s="141">
        <f>F61-G61-H61</f>
        <v>631689289</v>
      </c>
      <c r="J61" s="141">
        <f>I61-K61</f>
        <v>625640289</v>
      </c>
      <c r="K61" s="200">
        <v>6049000</v>
      </c>
      <c r="L61" s="142">
        <f>IFERROR(G61/E61,0)*100</f>
        <v>364.54245301587298</v>
      </c>
      <c r="M61" s="143">
        <f>IFERROR(G61/F61,0)*100</f>
        <v>64.511798141240178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>
        <v>147878360</v>
      </c>
      <c r="G62" s="140">
        <v>59302150</v>
      </c>
      <c r="H62" s="140"/>
      <c r="I62" s="141">
        <f>F62-G62-H62</f>
        <v>88576210</v>
      </c>
      <c r="J62" s="141">
        <f>I62-K62</f>
        <v>63914320</v>
      </c>
      <c r="K62" s="200">
        <v>24661890</v>
      </c>
      <c r="L62" s="142">
        <f>IFERROR(G62/E62,0)*100</f>
        <v>0</v>
      </c>
      <c r="M62" s="143">
        <f>IFERROR(G62/F62,0)*100</f>
        <v>40.101979762285708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5458600000</v>
      </c>
      <c r="F63" s="141">
        <f>SUM(F64:F65)</f>
        <v>3275690820</v>
      </c>
      <c r="G63" s="141">
        <f>SUM(G64:G65)</f>
        <v>2069748110</v>
      </c>
      <c r="H63" s="141">
        <f>SUM(H64:H65)</f>
        <v>10661610</v>
      </c>
      <c r="I63" s="141">
        <f>F63-G63-H63</f>
        <v>1195281100</v>
      </c>
      <c r="J63" s="141">
        <f>I63-K63</f>
        <v>1182431100</v>
      </c>
      <c r="K63" s="200">
        <f>SUM(K64:K65)</f>
        <v>12850000</v>
      </c>
      <c r="L63" s="142">
        <f>IFERROR(G63/E63,0)*100</f>
        <v>37.917196900304106</v>
      </c>
      <c r="M63" s="143">
        <f>IFERROR(G63/F63,0)*100</f>
        <v>63.185087474159118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2238000000</v>
      </c>
      <c r="F64" s="144">
        <v>1842342470</v>
      </c>
      <c r="G64" s="144">
        <v>900557950</v>
      </c>
      <c r="H64" s="144">
        <v>8529610</v>
      </c>
      <c r="I64" s="145">
        <f t="shared" si="0"/>
        <v>933254910</v>
      </c>
      <c r="J64" s="145">
        <f t="shared" si="1"/>
        <v>931254910</v>
      </c>
      <c r="K64" s="201">
        <v>2000000</v>
      </c>
      <c r="L64" s="146">
        <f t="shared" si="2"/>
        <v>40.239407953529934</v>
      </c>
      <c r="M64" s="147">
        <f t="shared" si="3"/>
        <v>48.881137175326586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>
        <v>3220600000</v>
      </c>
      <c r="F65" s="144">
        <v>1433348350</v>
      </c>
      <c r="G65" s="144">
        <v>1169190160</v>
      </c>
      <c r="H65" s="144">
        <v>2132000</v>
      </c>
      <c r="I65" s="145">
        <f t="shared" si="0"/>
        <v>262026190</v>
      </c>
      <c r="J65" s="145">
        <f t="shared" si="1"/>
        <v>251176190</v>
      </c>
      <c r="K65" s="201">
        <v>10850000</v>
      </c>
      <c r="L65" s="146">
        <f t="shared" si="2"/>
        <v>36.303488790908531</v>
      </c>
      <c r="M65" s="147">
        <f t="shared" si="3"/>
        <v>81.570551917822357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>
        <v>4771000</v>
      </c>
      <c r="F66" s="140">
        <v>320120045</v>
      </c>
      <c r="G66" s="140">
        <v>320120045</v>
      </c>
      <c r="H66" s="140"/>
      <c r="I66" s="141">
        <f t="shared" si="0"/>
        <v>0</v>
      </c>
      <c r="J66" s="141">
        <f t="shared" si="1"/>
        <v>0</v>
      </c>
      <c r="K66" s="200"/>
      <c r="L66" s="142">
        <f t="shared" si="2"/>
        <v>6709.7054076713475</v>
      </c>
      <c r="M66" s="143">
        <f t="shared" si="3"/>
        <v>100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4630413000</v>
      </c>
      <c r="F67" s="140">
        <v>6132113550</v>
      </c>
      <c r="G67" s="140">
        <v>3614704750</v>
      </c>
      <c r="H67" s="140"/>
      <c r="I67" s="141">
        <f t="shared" si="0"/>
        <v>2517408800</v>
      </c>
      <c r="J67" s="141">
        <f t="shared" si="1"/>
        <v>36905220</v>
      </c>
      <c r="K67" s="200">
        <v>2480503580</v>
      </c>
      <c r="L67" s="142">
        <f t="shared" si="2"/>
        <v>78.064413476724425</v>
      </c>
      <c r="M67" s="143">
        <f t="shared" si="3"/>
        <v>58.947126802633974</v>
      </c>
    </row>
    <row r="68" spans="2:14" s="10" customFormat="1" ht="20.100000000000001" customHeight="1" x14ac:dyDescent="0.15">
      <c r="B68" s="216" t="s">
        <v>61</v>
      </c>
      <c r="C68" s="217"/>
      <c r="D68" s="218"/>
      <c r="E68" s="51">
        <f>SUM(E69,E70,E74,E75,E78,E84)</f>
        <v>31550000000</v>
      </c>
      <c r="F68" s="51">
        <f t="shared" ref="F68:K68" si="4">SUM(F69,F70,F74,F75,F78,F84)</f>
        <v>232049188632</v>
      </c>
      <c r="G68" s="51">
        <f t="shared" si="4"/>
        <v>232049188632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199">
        <f t="shared" si="4"/>
        <v>0</v>
      </c>
      <c r="L68" s="77">
        <f t="shared" si="2"/>
        <v>735.49663591759111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>
        <v>31550000000</v>
      </c>
      <c r="F69" s="69">
        <v>54003569187</v>
      </c>
      <c r="G69" s="69">
        <v>54003569187</v>
      </c>
      <c r="H69" s="69"/>
      <c r="I69" s="52">
        <f t="shared" si="0"/>
        <v>0</v>
      </c>
      <c r="J69" s="52">
        <f t="shared" si="1"/>
        <v>0</v>
      </c>
      <c r="K69" s="197"/>
      <c r="L69" s="94">
        <f t="shared" si="2"/>
        <v>171.16820661489697</v>
      </c>
      <c r="M69" s="95">
        <f t="shared" si="3"/>
        <v>100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197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198"/>
      <c r="L71" s="26">
        <f t="shared" si="7"/>
        <v>0</v>
      </c>
      <c r="M71" s="27">
        <f t="shared" si="8"/>
        <v>100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198"/>
      <c r="L72" s="26">
        <f t="shared" si="7"/>
        <v>0</v>
      </c>
      <c r="M72" s="27">
        <f t="shared" si="8"/>
        <v>100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198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202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200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201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201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197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198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198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198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198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198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197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05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198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206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203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206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198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213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204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  <mergeCell ref="B85:B86"/>
    <mergeCell ref="B7:D7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65" fitToHeight="0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56" activePane="bottomLeft" state="frozen"/>
      <selection pane="bottomLeft" activeCell="K66" sqref="K66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19" t="s">
        <v>149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20" t="str">
        <f>'군구세외 일반회계 '!L3:M3</f>
        <v>서구</v>
      </c>
      <c r="M3" s="220"/>
    </row>
    <row r="4" spans="2:13" s="4" customFormat="1" ht="18.75" customHeight="1" thickBot="1" x14ac:dyDescent="0.2">
      <c r="B4" s="221" t="s">
        <v>162</v>
      </c>
      <c r="C4" s="221"/>
      <c r="D4" s="221"/>
      <c r="E4" s="1"/>
      <c r="F4" s="1" t="str">
        <f>IF(F7='군구세외 일반회계 '!F58,"","err")</f>
        <v/>
      </c>
      <c r="G4" s="1" t="str">
        <f>IF(G7='군구세외 일반회계 '!G58,"","err")</f>
        <v/>
      </c>
      <c r="H4" s="1" t="str">
        <f>IF(H7='군구세외 일반회계 '!H58,"","err")</f>
        <v/>
      </c>
      <c r="I4" s="1" t="str">
        <f>IF(I7='군구세외 일반회계 '!I58,"","err")</f>
        <v/>
      </c>
      <c r="J4" s="1" t="str">
        <f>IF(J7='군구세외 일반회계 '!J58,"","err")</f>
        <v/>
      </c>
      <c r="K4" s="1" t="str">
        <f>IF(K7='군구세외 일반회계 '!K58,"","err")</f>
        <v/>
      </c>
      <c r="L4" s="222" t="s">
        <v>16</v>
      </c>
      <c r="M4" s="222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23" t="s">
        <v>13</v>
      </c>
      <c r="M5" s="224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7" t="s">
        <v>71</v>
      </c>
      <c r="C7" s="208"/>
      <c r="D7" s="208"/>
      <c r="E7" s="72">
        <f>'군구세외 일반회계 '!E58</f>
        <v>4752975000</v>
      </c>
      <c r="F7" s="72">
        <f>F8+F39+F58</f>
        <v>33468596792</v>
      </c>
      <c r="G7" s="72">
        <f>G8+G39+G58</f>
        <v>3872293203</v>
      </c>
      <c r="H7" s="72">
        <f>H8+H39+H58</f>
        <v>1503083223</v>
      </c>
      <c r="I7" s="72">
        <f>F7-G7-H7</f>
        <v>28093220366</v>
      </c>
      <c r="J7" s="72">
        <f>I7-K7</f>
        <v>27162375566</v>
      </c>
      <c r="K7" s="72">
        <f>K8+K39+K58</f>
        <v>930844800</v>
      </c>
      <c r="L7" s="73">
        <f>IFERROR(G7/E7,0)*100</f>
        <v>81.470935635049628</v>
      </c>
      <c r="M7" s="74">
        <f>IFERROR(G7/F7,0)*100</f>
        <v>11.569929946766083</v>
      </c>
    </row>
    <row r="8" spans="2:13" s="9" customFormat="1" ht="20.100000000000001" customHeight="1" x14ac:dyDescent="0.15">
      <c r="B8" s="209" t="s">
        <v>5</v>
      </c>
      <c r="C8" s="210"/>
      <c r="D8" s="210"/>
      <c r="E8" s="63"/>
      <c r="F8" s="63">
        <f>F9+F12+F22+F28+F34+F35</f>
        <v>399593694</v>
      </c>
      <c r="G8" s="63">
        <f>G9+G12+G22+G28+G34+G35</f>
        <v>193517948</v>
      </c>
      <c r="H8" s="63">
        <f>H9+H12+H22+H28+H34+H35</f>
        <v>57372740</v>
      </c>
      <c r="I8" s="63">
        <f t="shared" ref="I8:I66" si="0">F8-G8-H8</f>
        <v>148703006</v>
      </c>
      <c r="J8" s="63">
        <f t="shared" ref="J8:J66" si="1">I8-K8</f>
        <v>148703006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48.428679157284201</v>
      </c>
    </row>
    <row r="9" spans="2:13" s="9" customFormat="1" ht="20.100000000000001" customHeight="1" x14ac:dyDescent="0.15">
      <c r="B9" s="158" t="s">
        <v>42</v>
      </c>
      <c r="C9" s="159"/>
      <c r="D9" s="159"/>
      <c r="E9" s="52"/>
      <c r="F9" s="52">
        <f>SUM(F10:F11)</f>
        <v>1172300</v>
      </c>
      <c r="G9" s="52">
        <f>SUM(G10:G11)</f>
        <v>-43506110</v>
      </c>
      <c r="H9" s="52">
        <f>SUM(H10:H11)</f>
        <v>4041550</v>
      </c>
      <c r="I9" s="52">
        <f t="shared" si="0"/>
        <v>40636860</v>
      </c>
      <c r="J9" s="52">
        <f t="shared" si="1"/>
        <v>40636860</v>
      </c>
      <c r="K9" s="52">
        <f>SUM(K10:K11)</f>
        <v>0</v>
      </c>
      <c r="L9" s="52">
        <f t="shared" si="2"/>
        <v>0</v>
      </c>
      <c r="M9" s="66">
        <f t="shared" si="3"/>
        <v>-3711.1754670306232</v>
      </c>
    </row>
    <row r="10" spans="2:13" s="9" customFormat="1" ht="20.100000000000001" customHeight="1" x14ac:dyDescent="0.15">
      <c r="B10" s="211"/>
      <c r="C10" s="160" t="s">
        <v>43</v>
      </c>
      <c r="D10" s="160"/>
      <c r="E10" s="35"/>
      <c r="F10" s="35">
        <v>31904810</v>
      </c>
      <c r="G10" s="35">
        <v>968510</v>
      </c>
      <c r="H10" s="35"/>
      <c r="I10" s="25">
        <f t="shared" si="0"/>
        <v>30936300</v>
      </c>
      <c r="J10" s="25">
        <f t="shared" si="1"/>
        <v>30936300</v>
      </c>
      <c r="K10" s="25"/>
      <c r="L10" s="25">
        <f t="shared" si="2"/>
        <v>0</v>
      </c>
      <c r="M10" s="67">
        <f t="shared" si="3"/>
        <v>3.035623782119373</v>
      </c>
    </row>
    <row r="11" spans="2:13" s="9" customFormat="1" ht="20.100000000000001" customHeight="1" x14ac:dyDescent="0.15">
      <c r="B11" s="211"/>
      <c r="C11" s="160" t="s">
        <v>44</v>
      </c>
      <c r="D11" s="160"/>
      <c r="E11" s="35"/>
      <c r="F11" s="35">
        <v>-30732510</v>
      </c>
      <c r="G11" s="35">
        <v>-44474620</v>
      </c>
      <c r="H11" s="35">
        <v>4041550</v>
      </c>
      <c r="I11" s="25">
        <f t="shared" si="0"/>
        <v>9700560</v>
      </c>
      <c r="J11" s="25">
        <f t="shared" si="1"/>
        <v>9700560</v>
      </c>
      <c r="K11" s="25"/>
      <c r="L11" s="25">
        <f t="shared" si="2"/>
        <v>0</v>
      </c>
      <c r="M11" s="67">
        <f t="shared" si="3"/>
        <v>144.71522176353315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/>
      <c r="F12" s="52">
        <f>SUM(F13:F21)</f>
        <v>366228676</v>
      </c>
      <c r="G12" s="52">
        <f>SUM(G13:G21)</f>
        <v>207530700</v>
      </c>
      <c r="H12" s="52">
        <f>SUM(H13:H21)</f>
        <v>53331190</v>
      </c>
      <c r="I12" s="52">
        <f t="shared" si="0"/>
        <v>105366786</v>
      </c>
      <c r="J12" s="52">
        <f t="shared" si="1"/>
        <v>105366786</v>
      </c>
      <c r="K12" s="52">
        <f>SUM(K13:K21)</f>
        <v>0</v>
      </c>
      <c r="L12" s="52">
        <f t="shared" si="2"/>
        <v>0</v>
      </c>
      <c r="M12" s="66">
        <f t="shared" si="3"/>
        <v>56.666971649156174</v>
      </c>
    </row>
    <row r="13" spans="2:13" s="9" customFormat="1" ht="20.100000000000001" customHeight="1" x14ac:dyDescent="0.15">
      <c r="B13" s="212" t="s">
        <v>0</v>
      </c>
      <c r="C13" s="161" t="s">
        <v>46</v>
      </c>
      <c r="D13" s="161"/>
      <c r="E13" s="35"/>
      <c r="F13" s="35">
        <v>159871560</v>
      </c>
      <c r="G13" s="35">
        <v>6643140</v>
      </c>
      <c r="H13" s="35">
        <v>53331190</v>
      </c>
      <c r="I13" s="25">
        <f t="shared" si="0"/>
        <v>99897230</v>
      </c>
      <c r="J13" s="25">
        <f t="shared" si="1"/>
        <v>99897230</v>
      </c>
      <c r="K13" s="25"/>
      <c r="L13" s="25">
        <f t="shared" si="2"/>
        <v>0</v>
      </c>
      <c r="M13" s="67">
        <f t="shared" si="3"/>
        <v>4.1552981656024377</v>
      </c>
    </row>
    <row r="14" spans="2:13" s="9" customFormat="1" ht="20.100000000000001" customHeight="1" x14ac:dyDescent="0.15">
      <c r="B14" s="212"/>
      <c r="C14" s="161" t="s">
        <v>47</v>
      </c>
      <c r="D14" s="161"/>
      <c r="E14" s="35"/>
      <c r="F14" s="35">
        <v>-2940570</v>
      </c>
      <c r="G14" s="35">
        <v>0</v>
      </c>
      <c r="H14" s="35">
        <v>0</v>
      </c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2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2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2"/>
      <c r="C17" s="161" t="s">
        <v>96</v>
      </c>
      <c r="D17" s="161"/>
      <c r="E17" s="35"/>
      <c r="F17" s="35">
        <v>13729563</v>
      </c>
      <c r="G17" s="35">
        <v>916490</v>
      </c>
      <c r="H17" s="35"/>
      <c r="I17" s="25">
        <f t="shared" si="0"/>
        <v>12813073</v>
      </c>
      <c r="J17" s="25">
        <f t="shared" si="1"/>
        <v>12813073</v>
      </c>
      <c r="K17" s="25"/>
      <c r="L17" s="25">
        <f t="shared" si="2"/>
        <v>0</v>
      </c>
      <c r="M17" s="67">
        <f t="shared" si="3"/>
        <v>6.6753035038332982</v>
      </c>
    </row>
    <row r="18" spans="2:13" s="9" customFormat="1" ht="20.100000000000001" customHeight="1" x14ac:dyDescent="0.15">
      <c r="B18" s="212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2"/>
      <c r="C19" s="161" t="s">
        <v>50</v>
      </c>
      <c r="D19" s="161"/>
      <c r="E19" s="35"/>
      <c r="F19" s="35">
        <v>257881</v>
      </c>
      <c r="G19" s="35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212"/>
      <c r="C20" s="161" t="s">
        <v>98</v>
      </c>
      <c r="D20" s="161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2"/>
      <c r="C21" s="161" t="s">
        <v>99</v>
      </c>
      <c r="D21" s="161"/>
      <c r="E21" s="35"/>
      <c r="F21" s="35">
        <v>195310242</v>
      </c>
      <c r="G21" s="35">
        <v>200174690</v>
      </c>
      <c r="H21" s="35"/>
      <c r="I21" s="25">
        <f t="shared" si="0"/>
        <v>-4864448</v>
      </c>
      <c r="J21" s="25">
        <f t="shared" si="1"/>
        <v>-4864448</v>
      </c>
      <c r="K21" s="25"/>
      <c r="L21" s="25">
        <f t="shared" si="2"/>
        <v>0</v>
      </c>
      <c r="M21" s="67">
        <f t="shared" si="3"/>
        <v>102.49062617002953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/>
      <c r="F22" s="52">
        <f>SUM(F23:F27)</f>
        <v>49973308</v>
      </c>
      <c r="G22" s="52">
        <f>SUM(G23:G27)</f>
        <v>37103078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74.245791373266698</v>
      </c>
    </row>
    <row r="23" spans="2:13" s="9" customFormat="1" ht="20.100000000000001" customHeight="1" x14ac:dyDescent="0.15">
      <c r="B23" s="211"/>
      <c r="C23" s="160" t="s">
        <v>52</v>
      </c>
      <c r="D23" s="160"/>
      <c r="E23" s="35"/>
      <c r="F23" s="35">
        <v>8372020</v>
      </c>
      <c r="G23" s="35">
        <v>8615310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102.90598923557278</v>
      </c>
    </row>
    <row r="24" spans="2:13" s="9" customFormat="1" ht="20.100000000000001" customHeight="1" x14ac:dyDescent="0.15">
      <c r="B24" s="211"/>
      <c r="C24" s="160" t="s">
        <v>137</v>
      </c>
      <c r="D24" s="160"/>
      <c r="E24" s="35"/>
      <c r="F24" s="35">
        <v>16622748</v>
      </c>
      <c r="G24" s="35">
        <v>16622748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211"/>
      <c r="C25" s="160" t="s">
        <v>53</v>
      </c>
      <c r="D25" s="160"/>
      <c r="E25" s="35"/>
      <c r="F25" s="35">
        <v>12815520</v>
      </c>
      <c r="G25" s="35">
        <v>0</v>
      </c>
      <c r="H25" s="35"/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211"/>
      <c r="C26" s="160" t="s">
        <v>100</v>
      </c>
      <c r="D26" s="160"/>
      <c r="E26" s="35"/>
      <c r="F26" s="35"/>
      <c r="G26" s="35">
        <v>0</v>
      </c>
      <c r="H26" s="35"/>
      <c r="I26" s="25"/>
      <c r="J26" s="25"/>
      <c r="K26" s="25"/>
      <c r="L26" s="25">
        <f t="shared" si="2"/>
        <v>0</v>
      </c>
      <c r="M26" s="67"/>
    </row>
    <row r="27" spans="2:13" s="9" customFormat="1" ht="20.100000000000001" customHeight="1" x14ac:dyDescent="0.15">
      <c r="B27" s="211"/>
      <c r="C27" s="160" t="s">
        <v>101</v>
      </c>
      <c r="D27" s="160"/>
      <c r="E27" s="35"/>
      <c r="F27" s="35">
        <v>12163020</v>
      </c>
      <c r="G27" s="35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/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211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211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211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211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11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>
        <v>-17781050</v>
      </c>
      <c r="G34" s="52">
        <v>-7610180</v>
      </c>
      <c r="H34" s="52">
        <v>0</v>
      </c>
      <c r="I34" s="52">
        <v>-10170870</v>
      </c>
      <c r="J34" s="52">
        <v>-10170870</v>
      </c>
      <c r="K34" s="52"/>
      <c r="L34" s="52">
        <f t="shared" si="2"/>
        <v>0</v>
      </c>
      <c r="M34" s="66">
        <f t="shared" si="3"/>
        <v>42.799384738246616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/>
      <c r="F35" s="52">
        <f>SUM(F36:F38)</f>
        <v>460</v>
      </c>
      <c r="G35" s="52">
        <f>SUM(G36:G38)</f>
        <v>460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0</v>
      </c>
      <c r="M35" s="105">
        <f t="shared" si="3"/>
        <v>100</v>
      </c>
    </row>
    <row r="36" spans="2:15" s="9" customFormat="1" ht="20.100000000000001" customHeight="1" x14ac:dyDescent="0.15">
      <c r="B36" s="211"/>
      <c r="C36" s="160" t="s">
        <v>79</v>
      </c>
      <c r="D36" s="160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211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11"/>
      <c r="C38" s="160" t="s">
        <v>108</v>
      </c>
      <c r="D38" s="160"/>
      <c r="E38" s="35"/>
      <c r="F38" s="35">
        <v>460</v>
      </c>
      <c r="G38" s="35">
        <v>460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214" t="s">
        <v>31</v>
      </c>
      <c r="C39" s="215"/>
      <c r="D39" s="215"/>
      <c r="E39" s="51"/>
      <c r="F39" s="51">
        <f>F40+F45+F47+F50</f>
        <v>1383651288</v>
      </c>
      <c r="G39" s="51">
        <f>G40+G45+G47+G50</f>
        <v>159089666</v>
      </c>
      <c r="H39" s="51">
        <f>H40+H45+H47+H50</f>
        <v>76274840</v>
      </c>
      <c r="I39" s="51">
        <f t="shared" si="0"/>
        <v>1148286782</v>
      </c>
      <c r="J39" s="51">
        <f t="shared" si="1"/>
        <v>1148286782</v>
      </c>
      <c r="K39" s="51">
        <f>K40+K45+K47+K50</f>
        <v>0</v>
      </c>
      <c r="L39" s="77">
        <f t="shared" si="2"/>
        <v>0</v>
      </c>
      <c r="M39" s="78">
        <f t="shared" si="3"/>
        <v>11.497815047746336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/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/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/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/>
      <c r="F50" s="52">
        <f>SUM(F51:F57)</f>
        <v>1383651288</v>
      </c>
      <c r="G50" s="52">
        <f>SUM(G51:G57)</f>
        <v>159089666</v>
      </c>
      <c r="H50" s="52">
        <f>SUM(H51:H57)</f>
        <v>76274840</v>
      </c>
      <c r="I50" s="52">
        <f t="shared" si="0"/>
        <v>1148286782</v>
      </c>
      <c r="J50" s="52">
        <f t="shared" si="1"/>
        <v>1148286782</v>
      </c>
      <c r="K50" s="52">
        <f>SUM(K51:K57)</f>
        <v>0</v>
      </c>
      <c r="L50" s="104">
        <f t="shared" si="2"/>
        <v>0</v>
      </c>
      <c r="M50" s="105">
        <f t="shared" si="3"/>
        <v>11.497815047746336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124000</v>
      </c>
      <c r="G51" s="68"/>
      <c r="H51" s="68"/>
      <c r="I51" s="25">
        <f t="shared" si="0"/>
        <v>124000</v>
      </c>
      <c r="J51" s="25">
        <f t="shared" si="1"/>
        <v>124000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>
        <v>0</v>
      </c>
      <c r="G52" s="68">
        <v>0</v>
      </c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770933170</v>
      </c>
      <c r="G54" s="68">
        <v>145126420</v>
      </c>
      <c r="H54" s="68"/>
      <c r="I54" s="25">
        <f t="shared" si="0"/>
        <v>625806750</v>
      </c>
      <c r="J54" s="25">
        <f t="shared" si="1"/>
        <v>625806750</v>
      </c>
      <c r="K54" s="25"/>
      <c r="L54" s="26">
        <f t="shared" si="2"/>
        <v>0</v>
      </c>
      <c r="M54" s="27">
        <f t="shared" si="3"/>
        <v>18.82477309933363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>
        <v>6500</v>
      </c>
      <c r="G56" s="68"/>
      <c r="H56" s="68">
        <v>6500</v>
      </c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/>
      <c r="F57" s="68">
        <v>612587618</v>
      </c>
      <c r="G57" s="68">
        <v>13963246</v>
      </c>
      <c r="H57" s="68">
        <v>76268340</v>
      </c>
      <c r="I57" s="25">
        <f t="shared" si="0"/>
        <v>522356032</v>
      </c>
      <c r="J57" s="25">
        <f t="shared" si="1"/>
        <v>522356032</v>
      </c>
      <c r="K57" s="25"/>
      <c r="L57" s="26">
        <f t="shared" si="2"/>
        <v>0</v>
      </c>
      <c r="M57" s="27">
        <f t="shared" si="3"/>
        <v>2.2793875667268222</v>
      </c>
    </row>
    <row r="58" spans="2:13" s="10" customFormat="1" ht="20.100000000000001" customHeight="1" x14ac:dyDescent="0.15">
      <c r="B58" s="214" t="s">
        <v>142</v>
      </c>
      <c r="C58" s="215"/>
      <c r="D58" s="215"/>
      <c r="E58" s="51"/>
      <c r="F58" s="51">
        <f>F59+F60+F61+F62+F65+F66</f>
        <v>31685351810</v>
      </c>
      <c r="G58" s="51">
        <f>G59+G60+G61+G62+G65+G66</f>
        <v>3519685589</v>
      </c>
      <c r="H58" s="51">
        <f>H59+H60+H61+H62+H65+H66</f>
        <v>1369435643</v>
      </c>
      <c r="I58" s="51">
        <f t="shared" si="0"/>
        <v>26796230578</v>
      </c>
      <c r="J58" s="51">
        <f>I58-K58</f>
        <v>25865385778</v>
      </c>
      <c r="K58" s="51">
        <f>K59+K60+K61+K62+K65+K66</f>
        <v>930844800</v>
      </c>
      <c r="L58" s="77">
        <f>IFERROR(G58/E58,0)*100</f>
        <v>0</v>
      </c>
      <c r="M58" s="78">
        <f>IFERROR(G58/F58,0)*100</f>
        <v>11.108242099079915</v>
      </c>
    </row>
    <row r="59" spans="2:13" s="5" customFormat="1" ht="20.100000000000001" customHeight="1" x14ac:dyDescent="0.15">
      <c r="B59" s="158" t="s">
        <v>119</v>
      </c>
      <c r="C59" s="159"/>
      <c r="D59" s="159"/>
      <c r="E59" s="69"/>
      <c r="F59" s="69">
        <v>5508130323</v>
      </c>
      <c r="G59" s="69">
        <v>34300110</v>
      </c>
      <c r="H59" s="69">
        <v>20500000</v>
      </c>
      <c r="I59" s="52">
        <f>F59-G59-H59</f>
        <v>5453330213</v>
      </c>
      <c r="J59" s="52">
        <f>I59-K59</f>
        <v>5453330213</v>
      </c>
      <c r="K59" s="52"/>
      <c r="L59" s="104">
        <f>IFERROR(G59/E59,0)*100</f>
        <v>0</v>
      </c>
      <c r="M59" s="105">
        <f>IFERROR(G59/F59,0)*100</f>
        <v>0.62271783688150761</v>
      </c>
    </row>
    <row r="60" spans="2:13" s="5" customFormat="1" ht="20.100000000000001" customHeight="1" x14ac:dyDescent="0.15">
      <c r="B60" s="158" t="s">
        <v>120</v>
      </c>
      <c r="C60" s="159"/>
      <c r="D60" s="159"/>
      <c r="E60" s="140"/>
      <c r="F60" s="140">
        <v>2240519845</v>
      </c>
      <c r="G60" s="140">
        <v>281413380</v>
      </c>
      <c r="H60" s="140">
        <v>45290770</v>
      </c>
      <c r="I60" s="141">
        <f>F60-G60-H60</f>
        <v>1913815695</v>
      </c>
      <c r="J60" s="141">
        <f>I60-K60</f>
        <v>1913815695</v>
      </c>
      <c r="K60" s="141"/>
      <c r="L60" s="142">
        <f>IFERROR(G60/E60,0)*100</f>
        <v>0</v>
      </c>
      <c r="M60" s="143">
        <f>IFERROR(G60/F60,0)*100</f>
        <v>12.560182433911896</v>
      </c>
    </row>
    <row r="61" spans="2:13" s="5" customFormat="1" ht="20.100000000000001" customHeight="1" x14ac:dyDescent="0.15">
      <c r="B61" s="158" t="s">
        <v>121</v>
      </c>
      <c r="C61" s="159"/>
      <c r="D61" s="159"/>
      <c r="E61" s="140"/>
      <c r="F61" s="140">
        <v>252979350</v>
      </c>
      <c r="G61" s="140">
        <v>-927240</v>
      </c>
      <c r="H61" s="140">
        <v>89301720</v>
      </c>
      <c r="I61" s="141">
        <f>F61-G61-H61</f>
        <v>164604870</v>
      </c>
      <c r="J61" s="141">
        <f>I61-K61</f>
        <v>164604870</v>
      </c>
      <c r="K61" s="141"/>
      <c r="L61" s="142">
        <f>IFERROR(G61/E61,0)*100</f>
        <v>0</v>
      </c>
      <c r="M61" s="143">
        <f>IFERROR(G61/F61,0)*100</f>
        <v>-0.36652793992869376</v>
      </c>
    </row>
    <row r="62" spans="2:13" s="5" customFormat="1" ht="20.100000000000001" customHeight="1" x14ac:dyDescent="0.15">
      <c r="B62" s="158" t="s">
        <v>122</v>
      </c>
      <c r="C62" s="159"/>
      <c r="D62" s="159"/>
      <c r="E62" s="141"/>
      <c r="F62" s="141">
        <f>SUM(F63:F64)</f>
        <v>20611611381</v>
      </c>
      <c r="G62" s="141">
        <f>SUM(G63:G64)</f>
        <v>1842255729</v>
      </c>
      <c r="H62" s="141">
        <f>SUM(H63:H64)</f>
        <v>1214343153</v>
      </c>
      <c r="I62" s="141">
        <f>F62-G62-H62</f>
        <v>17555012499</v>
      </c>
      <c r="J62" s="141">
        <f>I62-K62</f>
        <v>17555012499</v>
      </c>
      <c r="K62" s="141">
        <f>SUM(K63:K64)</f>
        <v>0</v>
      </c>
      <c r="L62" s="142">
        <f>IFERROR(G62/E62,0)*100</f>
        <v>0</v>
      </c>
      <c r="M62" s="143">
        <f>IFERROR(G62/F62,0)*100</f>
        <v>8.9379510167662612</v>
      </c>
    </row>
    <row r="63" spans="2:13" s="5" customFormat="1" ht="20.100000000000001" customHeight="1" x14ac:dyDescent="0.15">
      <c r="B63" s="162"/>
      <c r="C63" s="160" t="s">
        <v>124</v>
      </c>
      <c r="D63" s="160"/>
      <c r="E63" s="144"/>
      <c r="F63" s="144">
        <v>18440926778</v>
      </c>
      <c r="G63" s="144">
        <v>1607881613</v>
      </c>
      <c r="H63" s="144">
        <v>1127171043</v>
      </c>
      <c r="I63" s="145">
        <f t="shared" si="0"/>
        <v>15705874122</v>
      </c>
      <c r="J63" s="145">
        <f t="shared" si="1"/>
        <v>15705874122</v>
      </c>
      <c r="K63" s="145"/>
      <c r="L63" s="146">
        <f t="shared" si="2"/>
        <v>0</v>
      </c>
      <c r="M63" s="147">
        <f t="shared" si="3"/>
        <v>8.7190933099859205</v>
      </c>
    </row>
    <row r="64" spans="2:13" s="5" customFormat="1" ht="20.100000000000001" customHeight="1" x14ac:dyDescent="0.15">
      <c r="B64" s="162"/>
      <c r="C64" s="160" t="s">
        <v>123</v>
      </c>
      <c r="D64" s="160"/>
      <c r="E64" s="144"/>
      <c r="F64" s="144">
        <v>2170684603</v>
      </c>
      <c r="G64" s="144">
        <v>234374116</v>
      </c>
      <c r="H64" s="144">
        <v>87172110</v>
      </c>
      <c r="I64" s="145">
        <f t="shared" si="0"/>
        <v>1849138377</v>
      </c>
      <c r="J64" s="145">
        <f t="shared" si="1"/>
        <v>1849138377</v>
      </c>
      <c r="K64" s="145"/>
      <c r="L64" s="146">
        <f t="shared" si="2"/>
        <v>0</v>
      </c>
      <c r="M64" s="147">
        <f t="shared" si="3"/>
        <v>10.79724413560969</v>
      </c>
    </row>
    <row r="65" spans="2:13" s="5" customFormat="1" ht="20.100000000000001" customHeight="1" x14ac:dyDescent="0.15">
      <c r="B65" s="158" t="s">
        <v>125</v>
      </c>
      <c r="C65" s="159"/>
      <c r="D65" s="159"/>
      <c r="E65" s="140"/>
      <c r="F65" s="140">
        <v>10931140</v>
      </c>
      <c r="G65" s="140"/>
      <c r="H65" s="140"/>
      <c r="I65" s="141">
        <f t="shared" si="0"/>
        <v>10931140</v>
      </c>
      <c r="J65" s="141">
        <f t="shared" si="1"/>
        <v>10931140</v>
      </c>
      <c r="K65" s="141"/>
      <c r="L65" s="142">
        <f t="shared" si="2"/>
        <v>0</v>
      </c>
      <c r="M65" s="143">
        <f t="shared" si="3"/>
        <v>0</v>
      </c>
    </row>
    <row r="66" spans="2:13" s="5" customFormat="1" ht="20.100000000000001" customHeight="1" thickBot="1" x14ac:dyDescent="0.2">
      <c r="B66" s="182" t="s">
        <v>126</v>
      </c>
      <c r="C66" s="183"/>
      <c r="D66" s="183"/>
      <c r="E66" s="184"/>
      <c r="F66" s="184">
        <v>3061179771</v>
      </c>
      <c r="G66" s="184">
        <v>1362643610</v>
      </c>
      <c r="H66" s="184"/>
      <c r="I66" s="185">
        <f t="shared" si="0"/>
        <v>1698536161</v>
      </c>
      <c r="J66" s="185">
        <f t="shared" si="1"/>
        <v>767691361</v>
      </c>
      <c r="K66" s="185">
        <v>930844800</v>
      </c>
      <c r="L66" s="186">
        <f t="shared" si="2"/>
        <v>0</v>
      </c>
      <c r="M66" s="187">
        <f t="shared" si="3"/>
        <v>44.513674855327537</v>
      </c>
    </row>
  </sheetData>
  <sheetProtection selectLockedCells="1"/>
  <mergeCells count="14">
    <mergeCell ref="B2:M2"/>
    <mergeCell ref="L3:M3"/>
    <mergeCell ref="B4:D4"/>
    <mergeCell ref="L4:M4"/>
    <mergeCell ref="L5:M5"/>
    <mergeCell ref="B7:D7"/>
    <mergeCell ref="B39:D39"/>
    <mergeCell ref="B58:D58"/>
    <mergeCell ref="B8:D8"/>
    <mergeCell ref="B10:B11"/>
    <mergeCell ref="B13:B21"/>
    <mergeCell ref="B23:B27"/>
    <mergeCell ref="B29:B33"/>
    <mergeCell ref="B36:B38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topLeftCell="B1" zoomScale="115" zoomScaleNormal="115" workbookViewId="0">
      <pane ySplit="7" topLeftCell="A8" activePane="bottomLeft" state="frozen"/>
      <selection pane="bottomLeft" activeCell="B5" sqref="B5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19" t="s">
        <v>150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20" t="str">
        <f>'군구세외 일반회계 '!L3:M3</f>
        <v>서구</v>
      </c>
      <c r="M3" s="220"/>
    </row>
    <row r="4" spans="2:13" s="4" customFormat="1" ht="18.75" customHeight="1" thickBot="1" x14ac:dyDescent="0.2">
      <c r="B4" s="221" t="s">
        <v>162</v>
      </c>
      <c r="C4" s="221"/>
      <c r="D4" s="221"/>
      <c r="E4" s="1"/>
      <c r="F4" s="1"/>
      <c r="G4" s="1"/>
      <c r="H4" s="1"/>
      <c r="I4" s="1"/>
      <c r="J4" s="1"/>
      <c r="K4" s="1"/>
      <c r="L4" s="222" t="s">
        <v>16</v>
      </c>
      <c r="M4" s="222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23" t="s">
        <v>13</v>
      </c>
      <c r="M5" s="224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7" t="s">
        <v>71</v>
      </c>
      <c r="C7" s="208"/>
      <c r="D7" s="208"/>
      <c r="E7" s="72">
        <f>E8+E39+E59</f>
        <v>21042825000</v>
      </c>
      <c r="F7" s="72">
        <f>F8+F39+F59</f>
        <v>34069496646</v>
      </c>
      <c r="G7" s="72">
        <f>G8+G39+G59</f>
        <v>24295110081</v>
      </c>
      <c r="H7" s="72">
        <f>H8+H39+H59</f>
        <v>604352620</v>
      </c>
      <c r="I7" s="72">
        <f>F7-G7-H7</f>
        <v>9170033945</v>
      </c>
      <c r="J7" s="72">
        <f>I7-K7</f>
        <v>9057913945</v>
      </c>
      <c r="K7" s="72">
        <f>K8+K39+K59</f>
        <v>112120000</v>
      </c>
      <c r="L7" s="73">
        <f>IFERROR(G7/E7,0)*100</f>
        <v>115.45555352477625</v>
      </c>
      <c r="M7" s="74">
        <f>IFERROR(G7/F7,0)*100</f>
        <v>71.310446213629092</v>
      </c>
    </row>
    <row r="8" spans="2:13" s="9" customFormat="1" ht="20.100000000000001" customHeight="1" x14ac:dyDescent="0.15">
      <c r="B8" s="209" t="s">
        <v>5</v>
      </c>
      <c r="C8" s="210"/>
      <c r="D8" s="210"/>
      <c r="E8" s="63">
        <f>E9+E12+E22+E28+E34+E35</f>
        <v>2935801000</v>
      </c>
      <c r="F8" s="63">
        <f>F9+F12+F22+F28+F34+F35</f>
        <v>18635614300</v>
      </c>
      <c r="G8" s="63">
        <f>G9+G12+G22+G28+G34+G35</f>
        <v>18635614300</v>
      </c>
      <c r="H8" s="63">
        <f>H9+H12+H22+H28+H34+H35</f>
        <v>0</v>
      </c>
      <c r="I8" s="63">
        <f t="shared" ref="I8:I71" si="0">F8-G8-H8</f>
        <v>0</v>
      </c>
      <c r="J8" s="63">
        <f t="shared" ref="J8:J71" si="1">I8-K8</f>
        <v>0</v>
      </c>
      <c r="K8" s="63">
        <f>K9+K12+K22+K28+K34+K35</f>
        <v>0</v>
      </c>
      <c r="L8" s="63">
        <f t="shared" ref="L8:L71" si="2">IFERROR(G8/E8,0)*100</f>
        <v>634.77103182402357</v>
      </c>
      <c r="M8" s="65">
        <f t="shared" ref="M8:M71" si="3">IFERROR(G8/F8,0)*100</f>
        <v>100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211"/>
      <c r="C10" s="160" t="s">
        <v>43</v>
      </c>
      <c r="D10" s="160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211"/>
      <c r="C11" s="160" t="s">
        <v>44</v>
      </c>
      <c r="D11" s="160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2099833000</v>
      </c>
      <c r="F12" s="52">
        <f>SUM(F13:F21)</f>
        <v>1584268380</v>
      </c>
      <c r="G12" s="52">
        <f>SUM(G13:G21)</f>
        <v>1584268380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75.447351289364434</v>
      </c>
      <c r="M12" s="66">
        <f t="shared" si="3"/>
        <v>100</v>
      </c>
    </row>
    <row r="13" spans="2:13" s="9" customFormat="1" ht="20.100000000000001" customHeight="1" x14ac:dyDescent="0.15">
      <c r="B13" s="212" t="s">
        <v>0</v>
      </c>
      <c r="C13" s="161" t="s">
        <v>46</v>
      </c>
      <c r="D13" s="161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212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2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2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4" s="9" customFormat="1" ht="20.100000000000001" customHeight="1" x14ac:dyDescent="0.15">
      <c r="B17" s="212"/>
      <c r="C17" s="161" t="s">
        <v>96</v>
      </c>
      <c r="D17" s="161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4" s="9" customFormat="1" ht="20.100000000000001" customHeight="1" x14ac:dyDescent="0.15">
      <c r="B18" s="212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4" s="9" customFormat="1" ht="20.100000000000001" customHeight="1" x14ac:dyDescent="0.15">
      <c r="B19" s="212"/>
      <c r="C19" s="161" t="s">
        <v>50</v>
      </c>
      <c r="D19" s="161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4" s="9" customFormat="1" ht="20.100000000000001" customHeight="1" x14ac:dyDescent="0.15">
      <c r="B20" s="212"/>
      <c r="C20" s="161" t="s">
        <v>98</v>
      </c>
      <c r="D20" s="161"/>
      <c r="E20" s="35">
        <v>2099833000</v>
      </c>
      <c r="F20" s="35">
        <v>1584268380</v>
      </c>
      <c r="G20" s="35">
        <v>1584268380</v>
      </c>
      <c r="H20" s="35"/>
      <c r="I20" s="25"/>
      <c r="J20" s="25"/>
      <c r="K20" s="25"/>
      <c r="L20" s="25"/>
      <c r="M20" s="67"/>
      <c r="N20" s="9" t="s">
        <v>153</v>
      </c>
    </row>
    <row r="21" spans="2:14" s="9" customFormat="1" ht="20.100000000000001" customHeight="1" x14ac:dyDescent="0.15">
      <c r="B21" s="212"/>
      <c r="C21" s="161" t="s">
        <v>99</v>
      </c>
      <c r="D21" s="161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4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4" s="9" customFormat="1" ht="20.100000000000001" customHeight="1" x14ac:dyDescent="0.15">
      <c r="B23" s="211"/>
      <c r="C23" s="160" t="s">
        <v>52</v>
      </c>
      <c r="D23" s="160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4" s="9" customFormat="1" ht="20.100000000000001" customHeight="1" x14ac:dyDescent="0.15">
      <c r="B24" s="211"/>
      <c r="C24" s="160" t="s">
        <v>137</v>
      </c>
      <c r="D24" s="160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4" s="9" customFormat="1" ht="20.100000000000001" customHeight="1" x14ac:dyDescent="0.15">
      <c r="B25" s="211"/>
      <c r="C25" s="160" t="s">
        <v>53</v>
      </c>
      <c r="D25" s="160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4" s="9" customFormat="1" ht="20.100000000000001" customHeight="1" x14ac:dyDescent="0.15">
      <c r="B26" s="211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4" s="9" customFormat="1" ht="20.100000000000001" customHeight="1" x14ac:dyDescent="0.15">
      <c r="B27" s="211"/>
      <c r="C27" s="160" t="s">
        <v>101</v>
      </c>
      <c r="D27" s="160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4" s="9" customFormat="1" ht="20.100000000000001" customHeight="1" x14ac:dyDescent="0.15">
      <c r="B28" s="158" t="s">
        <v>54</v>
      </c>
      <c r="C28" s="159"/>
      <c r="D28" s="159"/>
      <c r="E28" s="52">
        <f>SUM(E29:E33)</f>
        <v>0</v>
      </c>
      <c r="F28" s="52">
        <f>SUM(F29:F33)</f>
        <v>16268980760</v>
      </c>
      <c r="G28" s="52">
        <f>SUM(G29:G33)</f>
        <v>16268980760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100</v>
      </c>
    </row>
    <row r="29" spans="2:14" s="9" customFormat="1" ht="20.100000000000001" customHeight="1" x14ac:dyDescent="0.15">
      <c r="B29" s="211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4" s="9" customFormat="1" ht="20.100000000000001" customHeight="1" x14ac:dyDescent="0.15">
      <c r="B30" s="211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4" s="9" customFormat="1" ht="20.100000000000001" customHeight="1" x14ac:dyDescent="0.15">
      <c r="B31" s="211"/>
      <c r="C31" s="160" t="s">
        <v>103</v>
      </c>
      <c r="D31" s="160"/>
      <c r="E31" s="35"/>
      <c r="F31" s="144">
        <v>16268980760</v>
      </c>
      <c r="G31" s="144">
        <v>16268980760</v>
      </c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100</v>
      </c>
      <c r="N31" s="9" t="s">
        <v>154</v>
      </c>
    </row>
    <row r="32" spans="2:14" s="9" customFormat="1" ht="20.100000000000001" customHeight="1" x14ac:dyDescent="0.15">
      <c r="B32" s="211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11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835968000</v>
      </c>
      <c r="F35" s="52">
        <f>SUM(F36:F38)</f>
        <v>782365160</v>
      </c>
      <c r="G35" s="52">
        <f>SUM(G36:G38)</f>
        <v>782365160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93.587931595467765</v>
      </c>
      <c r="M35" s="105">
        <f t="shared" si="3"/>
        <v>100</v>
      </c>
    </row>
    <row r="36" spans="2:15" s="9" customFormat="1" ht="20.100000000000001" customHeight="1" x14ac:dyDescent="0.15">
      <c r="B36" s="211"/>
      <c r="C36" s="160" t="s">
        <v>79</v>
      </c>
      <c r="D36" s="160"/>
      <c r="E36" s="35">
        <v>835968000</v>
      </c>
      <c r="F36" s="35">
        <f>31318330+428678890+5003210+5449650+311915080</f>
        <v>782365160</v>
      </c>
      <c r="G36" s="35">
        <f>F36</f>
        <v>782365160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93.587931595467765</v>
      </c>
      <c r="M36" s="27">
        <f t="shared" si="3"/>
        <v>100</v>
      </c>
      <c r="N36" s="9" t="s">
        <v>160</v>
      </c>
      <c r="O36" s="10"/>
    </row>
    <row r="37" spans="2:15" s="9" customFormat="1" ht="20.100000000000001" customHeight="1" x14ac:dyDescent="0.15">
      <c r="B37" s="211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11"/>
      <c r="C38" s="160" t="s">
        <v>108</v>
      </c>
      <c r="D38" s="160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214" t="s">
        <v>31</v>
      </c>
      <c r="C39" s="215"/>
      <c r="D39" s="215"/>
      <c r="E39" s="51">
        <f>E40+E45+E47+E50+E58</f>
        <v>16087253000</v>
      </c>
      <c r="F39" s="51">
        <f>F40+F45+F47+F50+F58</f>
        <v>9876574346</v>
      </c>
      <c r="G39" s="51">
        <f>G40+G45+G47+G50+G58</f>
        <v>1111184441</v>
      </c>
      <c r="H39" s="51">
        <f>H40+H45+H47+H50+H58</f>
        <v>598370640</v>
      </c>
      <c r="I39" s="51">
        <f t="shared" si="0"/>
        <v>8167019265</v>
      </c>
      <c r="J39" s="51">
        <f t="shared" si="1"/>
        <v>8167019265</v>
      </c>
      <c r="K39" s="51">
        <f>K40+K45+K47+K50+K58</f>
        <v>0</v>
      </c>
      <c r="L39" s="77">
        <f t="shared" si="2"/>
        <v>6.9072354428689602</v>
      </c>
      <c r="M39" s="78">
        <f t="shared" si="3"/>
        <v>11.250706996905544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15257439000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>
        <v>15257439000</v>
      </c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4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4" s="5" customFormat="1" ht="20.100000000000001" customHeight="1" x14ac:dyDescent="0.15">
      <c r="B50" s="164" t="s">
        <v>80</v>
      </c>
      <c r="C50" s="165"/>
      <c r="D50" s="165"/>
      <c r="E50" s="52">
        <f>SUM(E51:E57)</f>
        <v>127077000</v>
      </c>
      <c r="F50" s="52">
        <f>SUM(F51:F57)</f>
        <v>626907911</v>
      </c>
      <c r="G50" s="52">
        <f>SUM(G51:G57)</f>
        <v>156237981</v>
      </c>
      <c r="H50" s="52">
        <f>SUM(H51:H57)</f>
        <v>0</v>
      </c>
      <c r="I50" s="52">
        <f t="shared" si="0"/>
        <v>470669930</v>
      </c>
      <c r="J50" s="52">
        <f t="shared" si="1"/>
        <v>470669930</v>
      </c>
      <c r="K50" s="52">
        <f>SUM(K51:K57)</f>
        <v>0</v>
      </c>
      <c r="L50" s="104">
        <f t="shared" si="2"/>
        <v>122.94748931750041</v>
      </c>
      <c r="M50" s="105">
        <f t="shared" si="3"/>
        <v>24.921998631470451</v>
      </c>
    </row>
    <row r="51" spans="2:14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4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4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4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4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4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4" s="5" customFormat="1" ht="20.100000000000001" customHeight="1" x14ac:dyDescent="0.15">
      <c r="B57" s="162"/>
      <c r="C57" s="160" t="s">
        <v>111</v>
      </c>
      <c r="D57" s="160"/>
      <c r="E57" s="68">
        <v>127077000</v>
      </c>
      <c r="F57" s="68">
        <f>34999460+37038581+554869870</f>
        <v>626907911</v>
      </c>
      <c r="G57" s="68">
        <f>34999460+37038581+84199940</f>
        <v>156237981</v>
      </c>
      <c r="H57" s="68">
        <v>0</v>
      </c>
      <c r="I57" s="25">
        <f t="shared" si="0"/>
        <v>470669930</v>
      </c>
      <c r="J57" s="25">
        <f t="shared" si="1"/>
        <v>470669930</v>
      </c>
      <c r="K57" s="25"/>
      <c r="L57" s="26">
        <f t="shared" si="2"/>
        <v>122.94748931750041</v>
      </c>
      <c r="M57" s="27">
        <f t="shared" si="3"/>
        <v>24.921998631470451</v>
      </c>
      <c r="N57" s="9" t="s">
        <v>157</v>
      </c>
    </row>
    <row r="58" spans="2:14" s="5" customFormat="1" ht="20.100000000000001" customHeight="1" x14ac:dyDescent="0.15">
      <c r="B58" s="158" t="s">
        <v>141</v>
      </c>
      <c r="C58" s="159"/>
      <c r="D58" s="159"/>
      <c r="E58" s="69">
        <v>702737000</v>
      </c>
      <c r="F58" s="69">
        <f>5681885190+3536055605+31725640</f>
        <v>9249666435</v>
      </c>
      <c r="G58" s="69">
        <f>864858270+84548250+5539940</f>
        <v>954946460</v>
      </c>
      <c r="H58" s="69">
        <f>584510640+5119250+8740750</f>
        <v>598370640</v>
      </c>
      <c r="I58" s="52">
        <f t="shared" si="0"/>
        <v>7696349335</v>
      </c>
      <c r="J58" s="52">
        <f t="shared" si="1"/>
        <v>7696349335</v>
      </c>
      <c r="K58" s="52"/>
      <c r="L58" s="79">
        <f t="shared" si="2"/>
        <v>135.88959454248175</v>
      </c>
      <c r="M58" s="80">
        <f t="shared" si="3"/>
        <v>10.324117812363037</v>
      </c>
      <c r="N58" s="9" t="s">
        <v>158</v>
      </c>
    </row>
    <row r="59" spans="2:14" s="10" customFormat="1" ht="20.100000000000001" customHeight="1" x14ac:dyDescent="0.15">
      <c r="B59" s="214" t="s">
        <v>142</v>
      </c>
      <c r="C59" s="215"/>
      <c r="D59" s="215"/>
      <c r="E59" s="51">
        <f>E60+E61+E62+E63+E66+E67</f>
        <v>2019771000</v>
      </c>
      <c r="F59" s="51">
        <f>F60+F61+F62+F63+F66+F67</f>
        <v>5557308000</v>
      </c>
      <c r="G59" s="51">
        <f>G60+G61+G62+G63+G66+G67</f>
        <v>4548311340</v>
      </c>
      <c r="H59" s="51">
        <f>H60+H61+H62+H63+H66+H67</f>
        <v>5981980</v>
      </c>
      <c r="I59" s="51">
        <f t="shared" si="0"/>
        <v>1003014680</v>
      </c>
      <c r="J59" s="51">
        <f t="shared" ref="J59:J64" si="4">I59-K59</f>
        <v>890894680</v>
      </c>
      <c r="K59" s="51">
        <f>K60+K61+K62+K63+K66+K67</f>
        <v>112120000</v>
      </c>
      <c r="L59" s="77">
        <f>IFERROR(G59/E59,0)*100</f>
        <v>225.18945662651853</v>
      </c>
      <c r="M59" s="78">
        <f>IFERROR(G59/F59,0)*100</f>
        <v>81.843787315729116</v>
      </c>
    </row>
    <row r="60" spans="2:14" s="5" customFormat="1" ht="20.100000000000001" customHeight="1" x14ac:dyDescent="0.15">
      <c r="B60" s="158" t="s">
        <v>119</v>
      </c>
      <c r="C60" s="159"/>
      <c r="D60" s="159"/>
      <c r="E60" s="69"/>
      <c r="F60" s="69"/>
      <c r="G60" s="69"/>
      <c r="H60" s="69"/>
      <c r="I60" s="52">
        <f>F60-G60-H60</f>
        <v>0</v>
      </c>
      <c r="J60" s="52">
        <f t="shared" si="4"/>
        <v>0</v>
      </c>
      <c r="K60" s="52"/>
      <c r="L60" s="104">
        <f>IFERROR(G60/E60,0)*100</f>
        <v>0</v>
      </c>
      <c r="M60" s="105">
        <f>IFERROR(G60/F60,0)*100</f>
        <v>0</v>
      </c>
    </row>
    <row r="61" spans="2:14" s="5" customFormat="1" ht="20.100000000000001" customHeight="1" x14ac:dyDescent="0.15">
      <c r="B61" s="158" t="s">
        <v>120</v>
      </c>
      <c r="C61" s="159"/>
      <c r="D61" s="159"/>
      <c r="E61" s="140"/>
      <c r="F61" s="140"/>
      <c r="G61" s="140"/>
      <c r="H61" s="140"/>
      <c r="I61" s="141">
        <f>F61-G61-H61</f>
        <v>0</v>
      </c>
      <c r="J61" s="141">
        <f t="shared" si="4"/>
        <v>0</v>
      </c>
      <c r="K61" s="141"/>
      <c r="L61" s="142">
        <f>IFERROR(G61/E61,0)*100</f>
        <v>0</v>
      </c>
      <c r="M61" s="143">
        <f>IFERROR(G61/F61,0)*100</f>
        <v>0</v>
      </c>
    </row>
    <row r="62" spans="2:14" s="5" customFormat="1" ht="20.100000000000001" customHeight="1" x14ac:dyDescent="0.15">
      <c r="B62" s="158" t="s">
        <v>121</v>
      </c>
      <c r="C62" s="159"/>
      <c r="D62" s="159"/>
      <c r="E62" s="140"/>
      <c r="F62" s="140"/>
      <c r="G62" s="140"/>
      <c r="H62" s="140"/>
      <c r="I62" s="141">
        <f>F62-G62-H62</f>
        <v>0</v>
      </c>
      <c r="J62" s="141">
        <f t="shared" si="4"/>
        <v>0</v>
      </c>
      <c r="K62" s="141"/>
      <c r="L62" s="142">
        <f>IFERROR(G62/E62,0)*100</f>
        <v>0</v>
      </c>
      <c r="M62" s="143">
        <f>IFERROR(G62/F62,0)*100</f>
        <v>0</v>
      </c>
    </row>
    <row r="63" spans="2:14" s="5" customFormat="1" ht="20.100000000000001" customHeight="1" x14ac:dyDescent="0.15">
      <c r="B63" s="158" t="s">
        <v>122</v>
      </c>
      <c r="C63" s="159"/>
      <c r="D63" s="159"/>
      <c r="E63" s="141">
        <f>SUM(E64:E65)</f>
        <v>1980000000</v>
      </c>
      <c r="F63" s="141">
        <f>SUM(F64:F65)</f>
        <v>5527235730</v>
      </c>
      <c r="G63" s="141">
        <f>SUM(G64:G65)</f>
        <v>4519110330</v>
      </c>
      <c r="H63" s="141">
        <f>SUM(H64:H65)</f>
        <v>5981980</v>
      </c>
      <c r="I63" s="141">
        <f>F63-G63-H63</f>
        <v>1002143420</v>
      </c>
      <c r="J63" s="141">
        <f t="shared" si="4"/>
        <v>890023420</v>
      </c>
      <c r="K63" s="141">
        <f>SUM(K64:K65)</f>
        <v>112120000</v>
      </c>
      <c r="L63" s="142">
        <f>IFERROR(G63/E63,0)*100</f>
        <v>228.23789545454548</v>
      </c>
      <c r="M63" s="143">
        <f>IFERROR(G63/F63,0)*100</f>
        <v>81.760767058871224</v>
      </c>
    </row>
    <row r="64" spans="2:14" s="5" customFormat="1" ht="20.100000000000001" customHeight="1" x14ac:dyDescent="0.15">
      <c r="B64" s="162"/>
      <c r="C64" s="160" t="s">
        <v>124</v>
      </c>
      <c r="D64" s="160"/>
      <c r="E64" s="144">
        <v>1980000000</v>
      </c>
      <c r="F64" s="144">
        <v>5527235730</v>
      </c>
      <c r="G64" s="144">
        <v>4519110330</v>
      </c>
      <c r="H64" s="144">
        <v>5981980</v>
      </c>
      <c r="I64" s="145">
        <f>F64-G64-H64</f>
        <v>1002143420</v>
      </c>
      <c r="J64" s="145">
        <f t="shared" si="4"/>
        <v>890023420</v>
      </c>
      <c r="K64" s="145">
        <v>112120000</v>
      </c>
      <c r="L64" s="146">
        <f t="shared" si="2"/>
        <v>228.23789545454548</v>
      </c>
      <c r="M64" s="147">
        <f t="shared" si="3"/>
        <v>81.760767058871224</v>
      </c>
      <c r="N64" s="9" t="s">
        <v>153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/>
      <c r="F65" s="144"/>
      <c r="G65" s="144"/>
      <c r="H65" s="144"/>
      <c r="I65" s="145">
        <f t="shared" si="0"/>
        <v>0</v>
      </c>
      <c r="J65" s="145">
        <f t="shared" si="1"/>
        <v>0</v>
      </c>
      <c r="K65" s="145"/>
      <c r="L65" s="146">
        <f t="shared" si="2"/>
        <v>0</v>
      </c>
      <c r="M65" s="147">
        <f t="shared" si="3"/>
        <v>0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>
        <v>4771000</v>
      </c>
      <c r="F66" s="140"/>
      <c r="G66" s="140"/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35000000</v>
      </c>
      <c r="F67" s="140">
        <v>30072270</v>
      </c>
      <c r="G67" s="140">
        <v>29201010</v>
      </c>
      <c r="H67" s="140"/>
      <c r="I67" s="141">
        <f t="shared" si="0"/>
        <v>871260</v>
      </c>
      <c r="J67" s="141">
        <f t="shared" si="1"/>
        <v>871260</v>
      </c>
      <c r="K67" s="141"/>
      <c r="L67" s="142">
        <f t="shared" si="2"/>
        <v>83.431457142857141</v>
      </c>
      <c r="M67" s="143">
        <f t="shared" si="3"/>
        <v>97.102779404414761</v>
      </c>
      <c r="N67" s="5" t="s">
        <v>159</v>
      </c>
    </row>
    <row r="68" spans="2:14" s="10" customFormat="1" ht="20.100000000000001" customHeight="1" x14ac:dyDescent="0.15">
      <c r="B68" s="216" t="s">
        <v>61</v>
      </c>
      <c r="C68" s="217"/>
      <c r="D68" s="218"/>
      <c r="E68" s="51">
        <f>SUM(E69,E70,E74,E75,E78,E84)</f>
        <v>138469000</v>
      </c>
      <c r="F68" s="51">
        <f t="shared" ref="F68:K68" si="5">SUM(F69,F70,F74,F75,F78,F84)</f>
        <v>16726670480</v>
      </c>
      <c r="G68" s="51">
        <f t="shared" si="5"/>
        <v>16726670480</v>
      </c>
      <c r="H68" s="51">
        <f t="shared" si="5"/>
        <v>0</v>
      </c>
      <c r="I68" s="51">
        <f t="shared" si="5"/>
        <v>0</v>
      </c>
      <c r="J68" s="51">
        <f t="shared" si="5"/>
        <v>0</v>
      </c>
      <c r="K68" s="51">
        <f t="shared" si="5"/>
        <v>0</v>
      </c>
      <c r="L68" s="77">
        <f t="shared" si="2"/>
        <v>12079.722161639067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16633754480</v>
      </c>
      <c r="G70" s="52">
        <f>SUM(G71:G73)</f>
        <v>16633754480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100</v>
      </c>
      <c r="N70" s="5" t="s">
        <v>154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/>
      <c r="G72" s="68"/>
      <c r="H72" s="68"/>
      <c r="I72" s="25">
        <f t="shared" ref="I72:I88" si="6">F72-G72-H72</f>
        <v>0</v>
      </c>
      <c r="J72" s="25">
        <f t="shared" ref="J72:J88" si="7">I72-K72</f>
        <v>0</v>
      </c>
      <c r="K72" s="25"/>
      <c r="L72" s="26">
        <f t="shared" ref="L72:L88" si="8">IFERROR(G72/E72,0)*100</f>
        <v>0</v>
      </c>
      <c r="M72" s="27">
        <f t="shared" ref="M72:M88" si="9">IFERROR(G72/F72,0)*100</f>
        <v>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16633754480</v>
      </c>
      <c r="G73" s="68">
        <v>16633754480</v>
      </c>
      <c r="H73" s="68"/>
      <c r="I73" s="25">
        <f t="shared" si="6"/>
        <v>0</v>
      </c>
      <c r="J73" s="25">
        <f t="shared" si="7"/>
        <v>0</v>
      </c>
      <c r="K73" s="25"/>
      <c r="L73" s="26">
        <f t="shared" si="8"/>
        <v>0</v>
      </c>
      <c r="M73" s="27">
        <f t="shared" si="9"/>
        <v>100</v>
      </c>
      <c r="N73" s="84" t="s">
        <v>155</v>
      </c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6"/>
        <v>0</v>
      </c>
      <c r="J74" s="93">
        <f t="shared" si="7"/>
        <v>0</v>
      </c>
      <c r="K74" s="93"/>
      <c r="L74" s="102">
        <f t="shared" si="8"/>
        <v>0</v>
      </c>
      <c r="M74" s="103">
        <f t="shared" si="9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138469000</v>
      </c>
      <c r="F78" s="52">
        <f>SUM(F79:F83)</f>
        <v>92916000</v>
      </c>
      <c r="G78" s="52">
        <f>SUM(G79:G83)</f>
        <v>92916000</v>
      </c>
      <c r="H78" s="52">
        <f>SUM(H79:H83)</f>
        <v>0</v>
      </c>
      <c r="I78" s="52">
        <f t="shared" si="6"/>
        <v>0</v>
      </c>
      <c r="J78" s="52">
        <f t="shared" si="7"/>
        <v>0</v>
      </c>
      <c r="K78" s="52">
        <f>SUM(K79:K83)</f>
        <v>0</v>
      </c>
      <c r="L78" s="104">
        <f t="shared" si="8"/>
        <v>67.102383927088368</v>
      </c>
      <c r="M78" s="105">
        <f t="shared" si="9"/>
        <v>100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6"/>
        <v>0</v>
      </c>
      <c r="J79" s="25">
        <f t="shared" si="7"/>
        <v>0</v>
      </c>
      <c r="K79" s="25"/>
      <c r="L79" s="26">
        <f t="shared" si="8"/>
        <v>0</v>
      </c>
      <c r="M79" s="27">
        <f t="shared" si="9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6"/>
        <v>0</v>
      </c>
      <c r="J80" s="25">
        <f t="shared" si="7"/>
        <v>0</v>
      </c>
      <c r="K80" s="25"/>
      <c r="L80" s="26">
        <f t="shared" si="8"/>
        <v>0</v>
      </c>
      <c r="M80" s="27">
        <f t="shared" si="9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>
        <v>138469000</v>
      </c>
      <c r="F81" s="68">
        <v>92916000</v>
      </c>
      <c r="G81" s="68">
        <v>92916000</v>
      </c>
      <c r="H81" s="68"/>
      <c r="I81" s="25">
        <f t="shared" si="6"/>
        <v>0</v>
      </c>
      <c r="J81" s="25">
        <f t="shared" si="7"/>
        <v>0</v>
      </c>
      <c r="K81" s="25"/>
      <c r="L81" s="26">
        <f t="shared" si="8"/>
        <v>67.102383927088368</v>
      </c>
      <c r="M81" s="27">
        <f t="shared" si="9"/>
        <v>100</v>
      </c>
      <c r="N81" s="9" t="s">
        <v>153</v>
      </c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6"/>
        <v>0</v>
      </c>
      <c r="J82" s="25">
        <f t="shared" si="7"/>
        <v>0</v>
      </c>
      <c r="K82" s="25"/>
      <c r="L82" s="26">
        <f t="shared" si="8"/>
        <v>0</v>
      </c>
      <c r="M82" s="27">
        <f t="shared" si="9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6"/>
        <v>0</v>
      </c>
      <c r="J83" s="25">
        <f t="shared" si="7"/>
        <v>0</v>
      </c>
      <c r="K83" s="25"/>
      <c r="L83" s="26">
        <f t="shared" si="8"/>
        <v>0</v>
      </c>
      <c r="M83" s="27">
        <f t="shared" si="9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6"/>
        <v>0</v>
      </c>
      <c r="J84" s="52">
        <f t="shared" si="7"/>
        <v>0</v>
      </c>
      <c r="K84" s="52">
        <f>SUM(K85:K88)</f>
        <v>0</v>
      </c>
      <c r="L84" s="104">
        <f t="shared" si="8"/>
        <v>0</v>
      </c>
      <c r="M84" s="105">
        <f t="shared" si="9"/>
        <v>0</v>
      </c>
      <c r="N84" s="9"/>
    </row>
    <row r="85" spans="2:14" s="5" customFormat="1" ht="20.100000000000001" customHeight="1" x14ac:dyDescent="0.15">
      <c r="B85" s="205"/>
      <c r="C85" s="160" t="s">
        <v>70</v>
      </c>
      <c r="D85" s="160"/>
      <c r="E85" s="68"/>
      <c r="F85" s="68"/>
      <c r="G85" s="68"/>
      <c r="H85" s="68"/>
      <c r="I85" s="25">
        <f t="shared" si="6"/>
        <v>0</v>
      </c>
      <c r="J85" s="25">
        <f t="shared" si="7"/>
        <v>0</v>
      </c>
      <c r="K85" s="25"/>
      <c r="L85" s="26">
        <f t="shared" si="8"/>
        <v>0</v>
      </c>
      <c r="M85" s="27">
        <f t="shared" si="9"/>
        <v>0</v>
      </c>
      <c r="N85" s="9"/>
    </row>
    <row r="86" spans="2:14" s="5" customFormat="1" ht="20.100000000000001" customHeight="1" x14ac:dyDescent="0.15">
      <c r="B86" s="206"/>
      <c r="C86" s="175" t="s">
        <v>76</v>
      </c>
      <c r="D86" s="175"/>
      <c r="E86" s="97"/>
      <c r="F86" s="97"/>
      <c r="G86" s="97"/>
      <c r="H86" s="97"/>
      <c r="I86" s="98">
        <f t="shared" si="6"/>
        <v>0</v>
      </c>
      <c r="J86" s="98">
        <f t="shared" si="7"/>
        <v>0</v>
      </c>
      <c r="K86" s="98"/>
      <c r="L86" s="99">
        <f t="shared" si="8"/>
        <v>0</v>
      </c>
      <c r="M86" s="100">
        <f t="shared" si="9"/>
        <v>0</v>
      </c>
      <c r="N86" s="9"/>
    </row>
    <row r="87" spans="2:14" s="5" customFormat="1" ht="20.100000000000001" customHeight="1" x14ac:dyDescent="0.15">
      <c r="B87" s="206"/>
      <c r="C87" s="160" t="s">
        <v>77</v>
      </c>
      <c r="D87" s="160"/>
      <c r="E87" s="68"/>
      <c r="F87" s="68"/>
      <c r="G87" s="68"/>
      <c r="H87" s="68"/>
      <c r="I87" s="25">
        <f t="shared" si="6"/>
        <v>0</v>
      </c>
      <c r="J87" s="25">
        <f t="shared" si="7"/>
        <v>0</v>
      </c>
      <c r="K87" s="25"/>
      <c r="L87" s="26">
        <f t="shared" si="8"/>
        <v>0</v>
      </c>
      <c r="M87" s="27">
        <f t="shared" si="9"/>
        <v>0</v>
      </c>
      <c r="N87" s="9"/>
    </row>
    <row r="88" spans="2:14" s="5" customFormat="1" ht="20.100000000000001" customHeight="1" thickBot="1" x14ac:dyDescent="0.2">
      <c r="B88" s="213"/>
      <c r="C88" s="176" t="s">
        <v>78</v>
      </c>
      <c r="D88" s="176"/>
      <c r="E88" s="101"/>
      <c r="F88" s="101"/>
      <c r="G88" s="101"/>
      <c r="H88" s="101"/>
      <c r="I88" s="30">
        <f t="shared" si="6"/>
        <v>0</v>
      </c>
      <c r="J88" s="30">
        <f t="shared" si="7"/>
        <v>0</v>
      </c>
      <c r="K88" s="30"/>
      <c r="L88" s="81">
        <f t="shared" si="8"/>
        <v>0</v>
      </c>
      <c r="M88" s="82">
        <f t="shared" si="9"/>
        <v>0</v>
      </c>
      <c r="N88" s="9"/>
    </row>
  </sheetData>
  <sheetProtection selectLockedCells="1"/>
  <mergeCells count="17"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="115" zoomScaleNormal="115" workbookViewId="0">
      <pane xSplit="4" ySplit="6" topLeftCell="E13" activePane="bottomRight" state="frozen"/>
      <selection activeCell="E20" sqref="E20"/>
      <selection pane="topRight" activeCell="E20" sqref="E20"/>
      <selection pane="bottomLeft" activeCell="E20" sqref="E20"/>
      <selection pane="bottomRight" activeCell="F16" sqref="F16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19" t="s">
        <v>151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20" t="str">
        <f>'군구세외 일반회계 '!L3:M3</f>
        <v>서구</v>
      </c>
      <c r="M3" s="220"/>
    </row>
    <row r="4" spans="2:16" s="4" customFormat="1" ht="18.75" customHeight="1" thickBot="1" x14ac:dyDescent="0.2">
      <c r="B4" s="221" t="s">
        <v>162</v>
      </c>
      <c r="C4" s="221"/>
      <c r="D4" s="221"/>
      <c r="E4" s="1"/>
      <c r="F4" s="1"/>
      <c r="G4" s="1"/>
      <c r="H4" s="1"/>
      <c r="I4" s="1"/>
      <c r="J4" s="1"/>
      <c r="K4" s="1"/>
      <c r="L4" s="222" t="s">
        <v>16</v>
      </c>
      <c r="M4" s="222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23" t="s">
        <v>13</v>
      </c>
      <c r="M5" s="224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25" t="s">
        <v>71</v>
      </c>
      <c r="C7" s="226"/>
      <c r="D7" s="226"/>
      <c r="E7" s="64">
        <f>SUM(E8:E9)</f>
        <v>5050000000</v>
      </c>
      <c r="F7" s="64">
        <f>SUM(F8:F9)</f>
        <v>38714094207</v>
      </c>
      <c r="G7" s="64">
        <f>SUM(G8:G9)</f>
        <v>9186033570</v>
      </c>
      <c r="H7" s="64">
        <f>SUM(H8:H9)</f>
        <v>1837950923</v>
      </c>
      <c r="I7" s="64">
        <f>F7-G7-H7</f>
        <v>27690109714</v>
      </c>
      <c r="J7" s="64">
        <f>I7-K7</f>
        <v>27441575854</v>
      </c>
      <c r="K7" s="64">
        <f>SUM(K8:K9)</f>
        <v>248533860</v>
      </c>
      <c r="L7" s="75">
        <f t="shared" ref="L7:L15" si="0">IFERROR(G7/E7,0)*100</f>
        <v>181.90165485148515</v>
      </c>
      <c r="M7" s="76">
        <f t="shared" ref="M7:M15" si="1">IFERROR(G7/F7,0)*100</f>
        <v>23.727879363219216</v>
      </c>
    </row>
    <row r="8" spans="2:16" s="9" customFormat="1" ht="20.100000000000001" customHeight="1" x14ac:dyDescent="0.15">
      <c r="B8" s="227"/>
      <c r="C8" s="123" t="s">
        <v>85</v>
      </c>
      <c r="D8" s="118"/>
      <c r="E8" s="119">
        <f t="shared" ref="E8:H9" si="2">E11+E32</f>
        <v>4350000000</v>
      </c>
      <c r="F8" s="119">
        <f t="shared" si="2"/>
        <v>8888296486</v>
      </c>
      <c r="G8" s="119">
        <f t="shared" si="2"/>
        <v>6460314107</v>
      </c>
      <c r="H8" s="119">
        <f t="shared" si="2"/>
        <v>14511590</v>
      </c>
      <c r="I8" s="119">
        <f t="shared" ref="I8:I36" si="3">F8-G8-H8</f>
        <v>2413470789</v>
      </c>
      <c r="J8" s="119">
        <f t="shared" ref="J8:J36" si="4">I8-K8</f>
        <v>2164936929</v>
      </c>
      <c r="K8" s="119">
        <f>K11+K32</f>
        <v>248533860</v>
      </c>
      <c r="L8" s="120">
        <f>IFERROR(G8/E8,0)*100</f>
        <v>148.5129679770115</v>
      </c>
      <c r="M8" s="121">
        <f>IFERROR(G8/F8,0)*100</f>
        <v>72.683377711079658</v>
      </c>
    </row>
    <row r="9" spans="2:16" s="9" customFormat="1" ht="20.100000000000001" customHeight="1" thickBot="1" x14ac:dyDescent="0.2">
      <c r="B9" s="228"/>
      <c r="C9" s="124" t="s">
        <v>86</v>
      </c>
      <c r="D9" s="114"/>
      <c r="E9" s="115">
        <f t="shared" si="2"/>
        <v>700000000</v>
      </c>
      <c r="F9" s="115">
        <f t="shared" si="2"/>
        <v>29825797721</v>
      </c>
      <c r="G9" s="115">
        <f t="shared" si="2"/>
        <v>2725719463</v>
      </c>
      <c r="H9" s="115">
        <f t="shared" si="2"/>
        <v>1823439333</v>
      </c>
      <c r="I9" s="115">
        <f t="shared" si="3"/>
        <v>25276638925</v>
      </c>
      <c r="J9" s="115">
        <f t="shared" si="4"/>
        <v>25276638925</v>
      </c>
      <c r="K9" s="115">
        <f>K12+K33</f>
        <v>0</v>
      </c>
      <c r="L9" s="116">
        <f>IFERROR(G9/E9,0)*100</f>
        <v>389.38849471428568</v>
      </c>
      <c r="M9" s="117">
        <f>IFERROR(G9/F9,0)*100</f>
        <v>9.138798192414658</v>
      </c>
    </row>
    <row r="10" spans="2:16" s="9" customFormat="1" ht="20.100000000000001" customHeight="1" x14ac:dyDescent="0.15">
      <c r="B10" s="235" t="s">
        <v>87</v>
      </c>
      <c r="C10" s="236"/>
      <c r="D10" s="236"/>
      <c r="E10" s="129">
        <f>SUM(E11:E12)</f>
        <v>2370000000</v>
      </c>
      <c r="F10" s="129">
        <f>SUM(F11:F12)</f>
        <v>27504973287</v>
      </c>
      <c r="G10" s="129">
        <f>SUM(G11:G12)</f>
        <v>3802064970</v>
      </c>
      <c r="H10" s="129">
        <f>SUM(H11:H12)</f>
        <v>1247458303</v>
      </c>
      <c r="I10" s="129">
        <f t="shared" si="3"/>
        <v>22455450014</v>
      </c>
      <c r="J10" s="129">
        <f t="shared" si="4"/>
        <v>22319036154</v>
      </c>
      <c r="K10" s="129">
        <f>SUM(K11:K12)</f>
        <v>136413860</v>
      </c>
      <c r="L10" s="129">
        <f t="shared" si="0"/>
        <v>160.42468227848101</v>
      </c>
      <c r="M10" s="130">
        <f t="shared" si="1"/>
        <v>13.8231909201563</v>
      </c>
    </row>
    <row r="11" spans="2:16" s="9" customFormat="1" ht="20.100000000000001" customHeight="1" x14ac:dyDescent="0.15">
      <c r="B11" s="231"/>
      <c r="C11" s="125" t="s">
        <v>85</v>
      </c>
      <c r="D11" s="125"/>
      <c r="E11" s="126">
        <f t="shared" ref="E11:H12" si="5">E14+E17+E20+E23+E26+E29</f>
        <v>2370000000</v>
      </c>
      <c r="F11" s="126">
        <f t="shared" si="5"/>
        <v>3361060756</v>
      </c>
      <c r="G11" s="126">
        <f t="shared" si="5"/>
        <v>1941203777</v>
      </c>
      <c r="H11" s="126">
        <f t="shared" si="5"/>
        <v>8529610</v>
      </c>
      <c r="I11" s="127">
        <f t="shared" si="3"/>
        <v>1411327369</v>
      </c>
      <c r="J11" s="127">
        <f t="shared" si="4"/>
        <v>1274913509</v>
      </c>
      <c r="K11" s="126">
        <f>K14+K17+K20+K23+K26+K29</f>
        <v>136413860</v>
      </c>
      <c r="L11" s="127">
        <f t="shared" si="0"/>
        <v>81.907332362869198</v>
      </c>
      <c r="M11" s="128">
        <f t="shared" si="1"/>
        <v>57.755688394940755</v>
      </c>
    </row>
    <row r="12" spans="2:16" s="9" customFormat="1" ht="20.100000000000001" customHeight="1" x14ac:dyDescent="0.15">
      <c r="B12" s="237"/>
      <c r="C12" s="125" t="s">
        <v>86</v>
      </c>
      <c r="D12" s="125"/>
      <c r="E12" s="126">
        <f t="shared" si="5"/>
        <v>0</v>
      </c>
      <c r="F12" s="126">
        <f t="shared" si="5"/>
        <v>24143912531</v>
      </c>
      <c r="G12" s="126">
        <f t="shared" si="5"/>
        <v>1860861193</v>
      </c>
      <c r="H12" s="126">
        <f t="shared" si="5"/>
        <v>1238928693</v>
      </c>
      <c r="I12" s="127">
        <f t="shared" si="3"/>
        <v>21044122645</v>
      </c>
      <c r="J12" s="127">
        <f t="shared" si="4"/>
        <v>21044122645</v>
      </c>
      <c r="K12" s="126">
        <f>K15+K18+K21+K24+K27+K30</f>
        <v>0</v>
      </c>
      <c r="L12" s="127">
        <f t="shared" si="0"/>
        <v>0</v>
      </c>
      <c r="M12" s="128">
        <f t="shared" si="1"/>
        <v>7.7073721610394124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188">
        <f>SUM(F14:F15)</f>
        <v>218213840</v>
      </c>
      <c r="G13" s="188">
        <f>SUM(G14:G15)</f>
        <v>8818390</v>
      </c>
      <c r="H13" s="188">
        <f>SUM(H14:H15)</f>
        <v>89301720</v>
      </c>
      <c r="I13" s="188">
        <f t="shared" si="3"/>
        <v>120093730</v>
      </c>
      <c r="J13" s="188">
        <f t="shared" si="4"/>
        <v>99976470</v>
      </c>
      <c r="K13" s="52">
        <f>SUM(K14:K15)</f>
        <v>20117260</v>
      </c>
      <c r="L13" s="52">
        <f t="shared" si="0"/>
        <v>0</v>
      </c>
      <c r="M13" s="66">
        <f t="shared" si="1"/>
        <v>4.0411689744335195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>
        <v>0</v>
      </c>
      <c r="F14" s="189">
        <v>34140770</v>
      </c>
      <c r="G14" s="189">
        <v>8562000</v>
      </c>
      <c r="H14" s="189"/>
      <c r="I14" s="190">
        <f t="shared" si="3"/>
        <v>25578770</v>
      </c>
      <c r="J14" s="190">
        <f t="shared" si="4"/>
        <v>5461510</v>
      </c>
      <c r="K14" s="190">
        <v>20117260</v>
      </c>
      <c r="L14" s="25">
        <f t="shared" si="0"/>
        <v>0</v>
      </c>
      <c r="M14" s="67">
        <f t="shared" si="1"/>
        <v>25.078520490311146</v>
      </c>
    </row>
    <row r="15" spans="2:16" s="9" customFormat="1" ht="20.100000000000001" customHeight="1" x14ac:dyDescent="0.15">
      <c r="B15" s="71"/>
      <c r="C15" s="11" t="s">
        <v>86</v>
      </c>
      <c r="D15" s="11"/>
      <c r="E15" s="35">
        <v>0</v>
      </c>
      <c r="F15" s="189">
        <v>184073070</v>
      </c>
      <c r="G15" s="189">
        <v>256390</v>
      </c>
      <c r="H15" s="189">
        <v>89301720</v>
      </c>
      <c r="I15" s="190">
        <f t="shared" si="3"/>
        <v>94514960</v>
      </c>
      <c r="J15" s="190">
        <f t="shared" si="4"/>
        <v>94514960</v>
      </c>
      <c r="K15" s="190"/>
      <c r="L15" s="25">
        <f t="shared" si="0"/>
        <v>0</v>
      </c>
      <c r="M15" s="67">
        <f t="shared" si="1"/>
        <v>0.1392870776806189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188">
        <f>SUM(F17:F18)</f>
        <v>14359717437</v>
      </c>
      <c r="G16" s="188">
        <f>SUM(G17:G18)</f>
        <v>1455956165</v>
      </c>
      <c r="H16" s="188">
        <f>SUM(H17:H18)</f>
        <v>780273423</v>
      </c>
      <c r="I16" s="188">
        <f t="shared" si="3"/>
        <v>12123487849</v>
      </c>
      <c r="J16" s="188">
        <f t="shared" si="4"/>
        <v>12067100249</v>
      </c>
      <c r="K16" s="188">
        <f>SUM(K17:K18)</f>
        <v>56387600</v>
      </c>
      <c r="L16" s="52">
        <f t="shared" ref="L16:L21" si="6">IFERROR(G16/E16,0)*100</f>
        <v>107.84860481481482</v>
      </c>
      <c r="M16" s="66">
        <f t="shared" ref="M16:M21" si="7">IFERROR(G16/F16,0)*100</f>
        <v>10.139170017708754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189">
        <v>952713500</v>
      </c>
      <c r="G17" s="189">
        <v>364682810</v>
      </c>
      <c r="H17" s="189">
        <v>7141290</v>
      </c>
      <c r="I17" s="190">
        <f t="shared" si="3"/>
        <v>580889400</v>
      </c>
      <c r="J17" s="190">
        <f t="shared" si="4"/>
        <v>524501800</v>
      </c>
      <c r="K17" s="190">
        <v>56387600</v>
      </c>
      <c r="L17" s="25">
        <f t="shared" si="6"/>
        <v>27.013541481481479</v>
      </c>
      <c r="M17" s="67">
        <f t="shared" si="7"/>
        <v>38.278329214396564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189">
        <v>13407003937</v>
      </c>
      <c r="G18" s="189">
        <v>1091273355</v>
      </c>
      <c r="H18" s="189">
        <v>773132133</v>
      </c>
      <c r="I18" s="190">
        <f t="shared" si="3"/>
        <v>11542598449</v>
      </c>
      <c r="J18" s="190">
        <f t="shared" si="4"/>
        <v>11542598449</v>
      </c>
      <c r="K18" s="190"/>
      <c r="L18" s="25">
        <f t="shared" si="6"/>
        <v>0</v>
      </c>
      <c r="M18" s="67">
        <f t="shared" si="7"/>
        <v>8.1395765983804669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188">
        <f>SUM(F20:F21)</f>
        <v>4875794247</v>
      </c>
      <c r="G19" s="188">
        <f>SUM(G20:G21)</f>
        <v>906364298</v>
      </c>
      <c r="H19" s="188">
        <f>SUM(H20:H21)</f>
        <v>260479340</v>
      </c>
      <c r="I19" s="188">
        <f t="shared" si="3"/>
        <v>3708950609</v>
      </c>
      <c r="J19" s="188">
        <f t="shared" si="4"/>
        <v>3655090609</v>
      </c>
      <c r="K19" s="188">
        <f>SUM(K20:K21)</f>
        <v>53860000</v>
      </c>
      <c r="L19" s="52">
        <f t="shared" si="6"/>
        <v>125.88393027777778</v>
      </c>
      <c r="M19" s="66">
        <f t="shared" si="7"/>
        <v>18.58905958875668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189">
        <v>756572710</v>
      </c>
      <c r="G20" s="189">
        <v>435660240</v>
      </c>
      <c r="H20" s="189">
        <v>1388320</v>
      </c>
      <c r="I20" s="190">
        <f t="shared" si="3"/>
        <v>319524150</v>
      </c>
      <c r="J20" s="190">
        <f t="shared" si="4"/>
        <v>265664150</v>
      </c>
      <c r="K20" s="190">
        <v>53860000</v>
      </c>
      <c r="L20" s="25">
        <f t="shared" si="6"/>
        <v>60.508366666666667</v>
      </c>
      <c r="M20" s="67">
        <f t="shared" si="7"/>
        <v>57.583393405770607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189">
        <v>4119221537</v>
      </c>
      <c r="G21" s="189">
        <v>470704058</v>
      </c>
      <c r="H21" s="189">
        <v>259091020</v>
      </c>
      <c r="I21" s="190">
        <f t="shared" si="3"/>
        <v>3389426459</v>
      </c>
      <c r="J21" s="190">
        <f t="shared" si="4"/>
        <v>3389426459</v>
      </c>
      <c r="K21" s="190"/>
      <c r="L21" s="25">
        <f t="shared" si="6"/>
        <v>0</v>
      </c>
      <c r="M21" s="67">
        <f t="shared" si="7"/>
        <v>11.427014880651708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188">
        <f>SUM(F23:F24)</f>
        <v>727250924</v>
      </c>
      <c r="G22" s="188">
        <f>SUM(G23:G24)</f>
        <v>26999900</v>
      </c>
      <c r="H22" s="188">
        <f>SUM(H23:H24)</f>
        <v>82485550</v>
      </c>
      <c r="I22" s="188">
        <f t="shared" si="3"/>
        <v>617765474</v>
      </c>
      <c r="J22" s="188">
        <f t="shared" si="4"/>
        <v>617765474</v>
      </c>
      <c r="K22" s="188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3.712597551818305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189"/>
      <c r="F23" s="189"/>
      <c r="G23" s="189"/>
      <c r="H23" s="189"/>
      <c r="I23" s="190">
        <f t="shared" si="3"/>
        <v>0</v>
      </c>
      <c r="J23" s="190">
        <f t="shared" si="4"/>
        <v>0</v>
      </c>
      <c r="K23" s="190"/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189"/>
      <c r="F24" s="189">
        <v>727250924</v>
      </c>
      <c r="G24" s="189">
        <v>26999900</v>
      </c>
      <c r="H24" s="189">
        <v>82485550</v>
      </c>
      <c r="I24" s="190">
        <f t="shared" si="3"/>
        <v>617765474</v>
      </c>
      <c r="J24" s="190">
        <f t="shared" si="4"/>
        <v>617765474</v>
      </c>
      <c r="K24" s="190"/>
      <c r="L24" s="25">
        <f t="shared" si="8"/>
        <v>0</v>
      </c>
      <c r="M24" s="67">
        <f t="shared" si="9"/>
        <v>3.712597551818305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188">
        <f>SUM(E26:E27)</f>
        <v>0</v>
      </c>
      <c r="F25" s="188">
        <f>SUM(F26:F27)</f>
        <v>3863298123</v>
      </c>
      <c r="G25" s="188">
        <f>SUM(G26:G27)</f>
        <v>5145110</v>
      </c>
      <c r="H25" s="188">
        <f>SUM(H26:H27)</f>
        <v>0</v>
      </c>
      <c r="I25" s="188">
        <f t="shared" si="3"/>
        <v>3858153013</v>
      </c>
      <c r="J25" s="188">
        <f t="shared" si="4"/>
        <v>3858153013</v>
      </c>
      <c r="K25" s="188">
        <f>SUM(K26:K27)</f>
        <v>0</v>
      </c>
      <c r="L25" s="52">
        <f t="shared" si="8"/>
        <v>0</v>
      </c>
      <c r="M25" s="66">
        <f t="shared" si="9"/>
        <v>0.13317921206672562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189"/>
      <c r="F26" s="189"/>
      <c r="G26" s="189"/>
      <c r="H26" s="189"/>
      <c r="I26" s="190">
        <f t="shared" si="3"/>
        <v>0</v>
      </c>
      <c r="J26" s="190">
        <f t="shared" si="4"/>
        <v>0</v>
      </c>
      <c r="K26" s="190"/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189"/>
      <c r="F27" s="189">
        <v>3863298123</v>
      </c>
      <c r="G27" s="189">
        <v>5145110</v>
      </c>
      <c r="H27" s="189"/>
      <c r="I27" s="190">
        <f t="shared" si="3"/>
        <v>3858153013</v>
      </c>
      <c r="J27" s="190">
        <f t="shared" si="4"/>
        <v>3858153013</v>
      </c>
      <c r="K27" s="190"/>
      <c r="L27" s="25">
        <f t="shared" si="8"/>
        <v>0</v>
      </c>
      <c r="M27" s="67">
        <f t="shared" si="9"/>
        <v>0.13317921206672562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188">
        <f>SUM(E29:E30)</f>
        <v>300000000</v>
      </c>
      <c r="F28" s="188">
        <f>SUM(F29:F30)</f>
        <v>3460698716</v>
      </c>
      <c r="G28" s="188">
        <f>SUM(G29:G30)</f>
        <v>1398781107</v>
      </c>
      <c r="H28" s="188">
        <f>SUM(H29:H30)</f>
        <v>34918270</v>
      </c>
      <c r="I28" s="188">
        <f t="shared" si="3"/>
        <v>2026999339</v>
      </c>
      <c r="J28" s="188">
        <f t="shared" si="4"/>
        <v>2020950339</v>
      </c>
      <c r="K28" s="188">
        <f>SUM(K29:K30)</f>
        <v>6049000</v>
      </c>
      <c r="L28" s="52">
        <f t="shared" si="8"/>
        <v>466.26036900000003</v>
      </c>
      <c r="M28" s="66">
        <f t="shared" si="9"/>
        <v>40.41903736181812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189">
        <v>300000000</v>
      </c>
      <c r="F29" s="189">
        <v>1617633776</v>
      </c>
      <c r="G29" s="189">
        <v>1132298727</v>
      </c>
      <c r="H29" s="189"/>
      <c r="I29" s="190">
        <f t="shared" si="3"/>
        <v>485335049</v>
      </c>
      <c r="J29" s="190">
        <f t="shared" si="4"/>
        <v>479286049</v>
      </c>
      <c r="K29" s="190">
        <v>6049000</v>
      </c>
      <c r="L29" s="25">
        <f t="shared" si="8"/>
        <v>377.432909</v>
      </c>
      <c r="M29" s="67">
        <f t="shared" si="9"/>
        <v>69.997223339382103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189">
        <v>1843064940</v>
      </c>
      <c r="G30" s="189">
        <v>266482380</v>
      </c>
      <c r="H30" s="189">
        <v>34918270</v>
      </c>
      <c r="I30" s="190">
        <f t="shared" si="3"/>
        <v>1541664290</v>
      </c>
      <c r="J30" s="190">
        <f t="shared" si="4"/>
        <v>1541664290</v>
      </c>
      <c r="K30" s="190"/>
      <c r="L30" s="25">
        <f t="shared" si="8"/>
        <v>0</v>
      </c>
      <c r="M30" s="67">
        <f t="shared" si="9"/>
        <v>14.458653855137626</v>
      </c>
      <c r="O30" s="122"/>
      <c r="P30" s="122"/>
    </row>
    <row r="31" spans="2:16" s="9" customFormat="1" ht="20.100000000000001" customHeight="1" x14ac:dyDescent="0.15">
      <c r="B31" s="229" t="s">
        <v>94</v>
      </c>
      <c r="C31" s="230"/>
      <c r="D31" s="230"/>
      <c r="E31" s="133">
        <f>SUM(E32:E33)</f>
        <v>2680000000</v>
      </c>
      <c r="F31" s="133">
        <f>SUM(F32:F33)</f>
        <v>11209120920</v>
      </c>
      <c r="G31" s="133">
        <f>SUM(G32:G33)</f>
        <v>5383968600</v>
      </c>
      <c r="H31" s="133">
        <f>SUM(H32:H33)</f>
        <v>590492620</v>
      </c>
      <c r="I31" s="133">
        <f t="shared" si="3"/>
        <v>5234659700</v>
      </c>
      <c r="J31" s="133">
        <f t="shared" si="4"/>
        <v>5122539700</v>
      </c>
      <c r="K31" s="133">
        <f>SUM(K32:K33)</f>
        <v>112120000</v>
      </c>
      <c r="L31" s="133">
        <f t="shared" si="8"/>
        <v>200.89435074626866</v>
      </c>
      <c r="M31" s="134">
        <f t="shared" si="9"/>
        <v>48.032032470928151</v>
      </c>
    </row>
    <row r="32" spans="2:16" s="9" customFormat="1" ht="20.100000000000001" customHeight="1" x14ac:dyDescent="0.15">
      <c r="B32" s="231"/>
      <c r="C32" s="125" t="s">
        <v>85</v>
      </c>
      <c r="D32" s="125"/>
      <c r="E32" s="126">
        <f t="shared" ref="E32:H33" si="10">E35</f>
        <v>1980000000</v>
      </c>
      <c r="F32" s="126">
        <f t="shared" si="10"/>
        <v>5527235730</v>
      </c>
      <c r="G32" s="126">
        <f t="shared" si="10"/>
        <v>4519110330</v>
      </c>
      <c r="H32" s="126">
        <f t="shared" si="10"/>
        <v>5981980</v>
      </c>
      <c r="I32" s="127">
        <f t="shared" si="3"/>
        <v>1002143420</v>
      </c>
      <c r="J32" s="127">
        <f t="shared" si="4"/>
        <v>890023420</v>
      </c>
      <c r="K32" s="127">
        <f>K35</f>
        <v>112120000</v>
      </c>
      <c r="L32" s="127">
        <f t="shared" si="8"/>
        <v>228.23789545454548</v>
      </c>
      <c r="M32" s="128">
        <f t="shared" si="9"/>
        <v>81.760767058871224</v>
      </c>
    </row>
    <row r="33" spans="2:16" s="9" customFormat="1" ht="20.100000000000001" customHeight="1" thickBot="1" x14ac:dyDescent="0.2">
      <c r="B33" s="232"/>
      <c r="C33" s="135" t="s">
        <v>86</v>
      </c>
      <c r="D33" s="135"/>
      <c r="E33" s="136">
        <f t="shared" si="10"/>
        <v>700000000</v>
      </c>
      <c r="F33" s="136">
        <f t="shared" si="10"/>
        <v>5681885190</v>
      </c>
      <c r="G33" s="136">
        <f t="shared" si="10"/>
        <v>864858270</v>
      </c>
      <c r="H33" s="136">
        <f t="shared" si="10"/>
        <v>584510640</v>
      </c>
      <c r="I33" s="137">
        <f t="shared" si="3"/>
        <v>4232516280</v>
      </c>
      <c r="J33" s="137">
        <f t="shared" si="4"/>
        <v>4232516280</v>
      </c>
      <c r="K33" s="137">
        <f>K36</f>
        <v>0</v>
      </c>
      <c r="L33" s="137">
        <f t="shared" si="8"/>
        <v>123.55118142857143</v>
      </c>
      <c r="M33" s="138">
        <f t="shared" si="9"/>
        <v>15.221326040204625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11209120920</v>
      </c>
      <c r="G34" s="52">
        <f>SUM(G35:G36)</f>
        <v>5383968600</v>
      </c>
      <c r="H34" s="52">
        <f>SUM(H35:H36)</f>
        <v>590492620</v>
      </c>
      <c r="I34" s="52">
        <f t="shared" si="3"/>
        <v>5234659700</v>
      </c>
      <c r="J34" s="52">
        <f t="shared" si="4"/>
        <v>5122539700</v>
      </c>
      <c r="K34" s="52">
        <f>SUM(K35:K36)</f>
        <v>112120000</v>
      </c>
      <c r="L34" s="52">
        <f>IFERROR(G34/E34,0)*100</f>
        <v>200.89435074626866</v>
      </c>
      <c r="M34" s="66">
        <f>IFERROR(G34/F34,0)*100</f>
        <v>48.032032470928151</v>
      </c>
    </row>
    <row r="35" spans="2:16" s="9" customFormat="1" ht="20.100000000000001" customHeight="1" x14ac:dyDescent="0.15">
      <c r="B35" s="233" t="s">
        <v>0</v>
      </c>
      <c r="C35" s="96" t="s">
        <v>85</v>
      </c>
      <c r="D35" s="96"/>
      <c r="E35" s="131">
        <v>1980000000</v>
      </c>
      <c r="F35" s="131">
        <v>5527235730</v>
      </c>
      <c r="G35" s="131">
        <v>4519110330</v>
      </c>
      <c r="H35" s="131">
        <v>5981980</v>
      </c>
      <c r="I35" s="98">
        <f t="shared" si="3"/>
        <v>1002143420</v>
      </c>
      <c r="J35" s="98">
        <f t="shared" si="4"/>
        <v>890023420</v>
      </c>
      <c r="K35" s="98">
        <v>112120000</v>
      </c>
      <c r="L35" s="98">
        <f>IFERROR(G35/E35,0)*100</f>
        <v>228.23789545454548</v>
      </c>
      <c r="M35" s="132">
        <f>IFERROR(G35/F35,0)*100</f>
        <v>81.760767058871224</v>
      </c>
    </row>
    <row r="36" spans="2:16" s="9" customFormat="1" ht="20.100000000000001" customHeight="1" thickBot="1" x14ac:dyDescent="0.2">
      <c r="B36" s="234"/>
      <c r="C36" s="53" t="s">
        <v>86</v>
      </c>
      <c r="D36" s="53"/>
      <c r="E36" s="54">
        <v>700000000</v>
      </c>
      <c r="F36" s="54">
        <v>5681885190</v>
      </c>
      <c r="G36" s="54">
        <v>864858270</v>
      </c>
      <c r="H36" s="54">
        <v>584510640</v>
      </c>
      <c r="I36" s="30">
        <f t="shared" si="3"/>
        <v>4232516280</v>
      </c>
      <c r="J36" s="30">
        <f t="shared" si="4"/>
        <v>4232516280</v>
      </c>
      <c r="K36" s="30"/>
      <c r="L36" s="30">
        <f>IFERROR(G36/E36,0)*100</f>
        <v>123.55118142857143</v>
      </c>
      <c r="M36" s="139">
        <f>IFERROR(G36/F36,0)*100</f>
        <v>15.221326040204625</v>
      </c>
      <c r="O36" s="122"/>
      <c r="P36" s="122"/>
    </row>
  </sheetData>
  <mergeCells count="12">
    <mergeCell ref="B8:B9"/>
    <mergeCell ref="B31:D31"/>
    <mergeCell ref="B32:B33"/>
    <mergeCell ref="B35:B36"/>
    <mergeCell ref="B10:D10"/>
    <mergeCell ref="B11:B12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50"/>
  <sheetViews>
    <sheetView showGridLines="0" zoomScaleNormal="100" workbookViewId="0">
      <selection activeCell="C8" sqref="C8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3" ht="32.25" customHeight="1" x14ac:dyDescent="0.15">
      <c r="B1" s="240" t="s">
        <v>152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</row>
    <row r="2" spans="2:13" ht="26.25" customHeight="1" x14ac:dyDescent="0.15">
      <c r="B2" s="14"/>
      <c r="C2" s="15"/>
      <c r="D2" s="2"/>
      <c r="E2" s="2"/>
      <c r="F2" s="2"/>
      <c r="G2" s="2"/>
      <c r="J2" s="38" t="s">
        <v>15</v>
      </c>
      <c r="K2" s="220" t="s">
        <v>161</v>
      </c>
      <c r="L2" s="220"/>
    </row>
    <row r="3" spans="2:13" s="16" customFormat="1" ht="14.25" customHeight="1" thickBot="1" x14ac:dyDescent="0.2">
      <c r="B3" s="221" t="str">
        <f>'군구세외 일반회계 '!B4:D4</f>
        <v>2022. 12월</v>
      </c>
      <c r="C3" s="221"/>
      <c r="D3" s="221"/>
      <c r="E3" s="39"/>
      <c r="F3" s="39"/>
      <c r="G3" s="39"/>
      <c r="H3" s="39"/>
      <c r="I3" s="39"/>
      <c r="J3" s="39"/>
      <c r="K3" s="222" t="s">
        <v>16</v>
      </c>
      <c r="L3" s="222"/>
    </row>
    <row r="4" spans="2:13" s="16" customFormat="1" ht="16.5" customHeight="1" x14ac:dyDescent="0.15">
      <c r="B4" s="241" t="s">
        <v>17</v>
      </c>
      <c r="C4" s="242"/>
      <c r="D4" s="245" t="s">
        <v>18</v>
      </c>
      <c r="E4" s="245" t="s">
        <v>19</v>
      </c>
      <c r="F4" s="245" t="s">
        <v>20</v>
      </c>
      <c r="G4" s="245" t="s">
        <v>21</v>
      </c>
      <c r="H4" s="109" t="s">
        <v>81</v>
      </c>
      <c r="I4" s="108"/>
      <c r="J4" s="109"/>
      <c r="K4" s="242" t="s">
        <v>75</v>
      </c>
      <c r="L4" s="247"/>
    </row>
    <row r="5" spans="2:13" s="16" customFormat="1" ht="25.5" customHeight="1" thickBot="1" x14ac:dyDescent="0.2">
      <c r="B5" s="243"/>
      <c r="C5" s="244"/>
      <c r="D5" s="246"/>
      <c r="E5" s="244"/>
      <c r="F5" s="244"/>
      <c r="G5" s="244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3" s="16" customFormat="1" ht="22.5" customHeight="1" thickBot="1" x14ac:dyDescent="0.2">
      <c r="B6" s="252" t="s">
        <v>25</v>
      </c>
      <c r="C6" s="253"/>
      <c r="D6" s="21">
        <f>D7+D14+D29</f>
        <v>12285871730</v>
      </c>
      <c r="E6" s="21">
        <f>E7+E14+E29</f>
        <v>18757451534</v>
      </c>
      <c r="F6" s="21">
        <f>F7+F14+F29</f>
        <v>17589956050</v>
      </c>
      <c r="G6" s="21">
        <f>G7+G14+G29</f>
        <v>0</v>
      </c>
      <c r="H6" s="21">
        <f t="shared" ref="H6:H16" si="0">(E6-(F6+G6))</f>
        <v>1167495484</v>
      </c>
      <c r="I6" s="21">
        <f t="shared" ref="I6:I16" si="1">H6-J6</f>
        <v>1167495484</v>
      </c>
      <c r="J6" s="21">
        <f>J7+J14+J29</f>
        <v>0</v>
      </c>
      <c r="K6" s="40">
        <f t="shared" ref="K6:K16" si="2">IFERROR(F6/E6,0)*100</f>
        <v>93.775830997703594</v>
      </c>
      <c r="L6" s="41">
        <f>IF(F6=0,0,+(F6+G6)/E6)*100</f>
        <v>93.775830997703594</v>
      </c>
    </row>
    <row r="7" spans="2:13" s="16" customFormat="1" ht="22.5" customHeight="1" x14ac:dyDescent="0.15">
      <c r="B7" s="254" t="s">
        <v>26</v>
      </c>
      <c r="C7" s="255"/>
      <c r="D7" s="22">
        <f>D8+D10</f>
        <v>9813793730</v>
      </c>
      <c r="E7" s="22">
        <f>E8+E10</f>
        <v>9813793730</v>
      </c>
      <c r="F7" s="22">
        <f>F8+F10</f>
        <v>9813793730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3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3" ht="22.5" customHeight="1" x14ac:dyDescent="0.15">
      <c r="B9" s="148"/>
      <c r="C9" s="150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3" ht="22.5" customHeight="1" x14ac:dyDescent="0.15">
      <c r="B10" s="23" t="s">
        <v>130</v>
      </c>
      <c r="C10" s="17"/>
      <c r="D10" s="24">
        <f>SUM(D11:D13)</f>
        <v>9813793730</v>
      </c>
      <c r="E10" s="24">
        <f>SUM(E11:E13)</f>
        <v>9813793730</v>
      </c>
      <c r="F10" s="24">
        <f>SUM(F11:F13)</f>
        <v>9813793730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3" ht="22.5" customHeight="1" x14ac:dyDescent="0.15">
      <c r="B11" s="248"/>
      <c r="C11" s="150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3" ht="22.5" customHeight="1" x14ac:dyDescent="0.15">
      <c r="B12" s="248"/>
      <c r="C12" s="150" t="s">
        <v>28</v>
      </c>
      <c r="D12" s="35">
        <v>9803688000</v>
      </c>
      <c r="E12" s="35">
        <v>9803688000</v>
      </c>
      <c r="F12" s="35">
        <v>9803688000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  <c r="M12" s="191" t="s">
        <v>156</v>
      </c>
    </row>
    <row r="13" spans="2:13" s="16" customFormat="1" ht="22.5" customHeight="1" x14ac:dyDescent="0.15">
      <c r="B13" s="248"/>
      <c r="C13" s="150" t="s">
        <v>30</v>
      </c>
      <c r="D13" s="35">
        <v>10105730</v>
      </c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  <c r="M13" s="191" t="s">
        <v>156</v>
      </c>
    </row>
    <row r="14" spans="2:13" s="16" customFormat="1" ht="22.5" customHeight="1" x14ac:dyDescent="0.15">
      <c r="B14" s="238" t="s">
        <v>31</v>
      </c>
      <c r="C14" s="239"/>
      <c r="D14" s="28">
        <f>D15+D17</f>
        <v>1089108000</v>
      </c>
      <c r="E14" s="28">
        <f>E15+E17</f>
        <v>1170690274</v>
      </c>
      <c r="F14" s="28">
        <f>F15+F17</f>
        <v>383272770</v>
      </c>
      <c r="G14" s="28">
        <f>G15+G17</f>
        <v>0</v>
      </c>
      <c r="H14" s="22">
        <f t="shared" si="0"/>
        <v>787417504</v>
      </c>
      <c r="I14" s="22">
        <f t="shared" si="1"/>
        <v>787417504</v>
      </c>
      <c r="J14" s="28">
        <f>J15+J17</f>
        <v>0</v>
      </c>
      <c r="K14" s="46">
        <f t="shared" si="2"/>
        <v>32.73904110353957</v>
      </c>
      <c r="L14" s="43">
        <f t="shared" si="3"/>
        <v>32.73904110353957</v>
      </c>
    </row>
    <row r="15" spans="2:13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3" s="16" customFormat="1" ht="22.5" customHeight="1" x14ac:dyDescent="0.15">
      <c r="B16" s="148"/>
      <c r="C16" s="150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3" ht="22.5" customHeight="1" x14ac:dyDescent="0.15">
      <c r="B17" s="23" t="s">
        <v>40</v>
      </c>
      <c r="C17" s="17"/>
      <c r="D17" s="24">
        <f>SUM(D18:D28)</f>
        <v>1089108000</v>
      </c>
      <c r="E17" s="24">
        <f>SUM(E18:E28)</f>
        <v>1170690274</v>
      </c>
      <c r="F17" s="24">
        <f>SUM(F18:F28)</f>
        <v>383272770</v>
      </c>
      <c r="G17" s="24">
        <f>SUM(G18:G28)</f>
        <v>0</v>
      </c>
      <c r="H17" s="24">
        <f t="shared" ref="H17:H27" si="4">(E17-(F17+G17))</f>
        <v>787417504</v>
      </c>
      <c r="I17" s="24">
        <f t="shared" ref="I17:I27" si="5">H17-J17</f>
        <v>787417504</v>
      </c>
      <c r="J17" s="24">
        <f>SUM(J18:J28)</f>
        <v>0</v>
      </c>
      <c r="K17" s="44">
        <f t="shared" ref="K17:K27" si="6">IFERROR(F17/E17,0)*100</f>
        <v>32.73904110353957</v>
      </c>
      <c r="L17" s="45">
        <f t="shared" ref="L17:L27" si="7">IF(F17=0,0,+(F17+G17)/E17)*100</f>
        <v>32.73904110353957</v>
      </c>
      <c r="M17" s="193" t="s">
        <v>156</v>
      </c>
    </row>
    <row r="18" spans="2:13" ht="22.5" customHeight="1" x14ac:dyDescent="0.15">
      <c r="B18" s="248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3" ht="22.5" customHeight="1" x14ac:dyDescent="0.15">
      <c r="B19" s="248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3" ht="22.5" customHeight="1" x14ac:dyDescent="0.15">
      <c r="B20" s="248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3" ht="22.5" customHeight="1" x14ac:dyDescent="0.15">
      <c r="B21" s="248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3" ht="22.5" customHeight="1" x14ac:dyDescent="0.15">
      <c r="B22" s="248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3" ht="22.5" customHeight="1" x14ac:dyDescent="0.15">
      <c r="B23" s="248"/>
      <c r="C23" s="12" t="s">
        <v>36</v>
      </c>
      <c r="D23" s="35">
        <v>24000000</v>
      </c>
      <c r="E23" s="35">
        <v>44702500</v>
      </c>
      <c r="F23" s="35">
        <v>20547250</v>
      </c>
      <c r="G23" s="35"/>
      <c r="H23" s="25">
        <f t="shared" si="4"/>
        <v>24155250</v>
      </c>
      <c r="I23" s="25">
        <f t="shared" si="5"/>
        <v>24155250</v>
      </c>
      <c r="J23" s="25"/>
      <c r="K23" s="33">
        <f t="shared" si="6"/>
        <v>45.964431519489963</v>
      </c>
      <c r="L23" s="34">
        <f t="shared" si="7"/>
        <v>45.964431519489963</v>
      </c>
      <c r="M23" s="191" t="s">
        <v>156</v>
      </c>
    </row>
    <row r="24" spans="2:13" ht="22.5" customHeight="1" x14ac:dyDescent="0.15">
      <c r="B24" s="248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3" ht="22.5" customHeight="1" x14ac:dyDescent="0.15">
      <c r="B25" s="248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3" ht="22.5" customHeight="1" x14ac:dyDescent="0.15">
      <c r="B26" s="249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  <c r="M26" s="191" t="s">
        <v>156</v>
      </c>
    </row>
    <row r="27" spans="2:13" ht="22.5" customHeight="1" x14ac:dyDescent="0.15">
      <c r="B27" s="248"/>
      <c r="C27" s="12" t="s">
        <v>33</v>
      </c>
      <c r="D27" s="35">
        <v>1065108000</v>
      </c>
      <c r="E27" s="35">
        <v>1124286774</v>
      </c>
      <c r="F27" s="35">
        <v>362725520</v>
      </c>
      <c r="G27" s="35"/>
      <c r="H27" s="25">
        <f t="shared" si="4"/>
        <v>761561254</v>
      </c>
      <c r="I27" s="25">
        <f t="shared" si="5"/>
        <v>761561254</v>
      </c>
      <c r="J27" s="25"/>
      <c r="K27" s="33">
        <f t="shared" si="6"/>
        <v>32.262722322125263</v>
      </c>
      <c r="L27" s="34">
        <f t="shared" si="7"/>
        <v>32.262722322125263</v>
      </c>
      <c r="M27" s="191" t="s">
        <v>156</v>
      </c>
    </row>
    <row r="28" spans="2:13" ht="22.5" customHeight="1" x14ac:dyDescent="0.15">
      <c r="B28" s="151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3" s="16" customFormat="1" ht="22.5" customHeight="1" x14ac:dyDescent="0.15">
      <c r="B29" s="238" t="s">
        <v>131</v>
      </c>
      <c r="C29" s="239"/>
      <c r="D29" s="28">
        <f>D30+D33+D35</f>
        <v>1382970000</v>
      </c>
      <c r="E29" s="28">
        <f>E30+E33+E35</f>
        <v>7772967530</v>
      </c>
      <c r="F29" s="28">
        <f>F30+F33+F35</f>
        <v>7392889550</v>
      </c>
      <c r="G29" s="28">
        <f>G30+G33+G35</f>
        <v>0</v>
      </c>
      <c r="H29" s="28">
        <f t="shared" si="8"/>
        <v>380077980</v>
      </c>
      <c r="I29" s="28">
        <f t="shared" si="9"/>
        <v>380077980</v>
      </c>
      <c r="J29" s="28">
        <f>J30+J33+J35</f>
        <v>0</v>
      </c>
      <c r="K29" s="46">
        <f t="shared" si="10"/>
        <v>95.110259002973081</v>
      </c>
      <c r="L29" s="47">
        <f t="shared" si="11"/>
        <v>95.110259002973081</v>
      </c>
    </row>
    <row r="30" spans="2:13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21400000</v>
      </c>
      <c r="F30" s="24">
        <f>SUM(F31:F32)</f>
        <v>14900000</v>
      </c>
      <c r="G30" s="24">
        <f>SUM(G31:G32)</f>
        <v>0</v>
      </c>
      <c r="H30" s="24">
        <f t="shared" si="8"/>
        <v>6500000</v>
      </c>
      <c r="I30" s="24">
        <f t="shared" si="9"/>
        <v>6500000</v>
      </c>
      <c r="J30" s="24">
        <f>SUM(J31:J32)</f>
        <v>0</v>
      </c>
      <c r="K30" s="44">
        <f t="shared" si="10"/>
        <v>69.626168224299064</v>
      </c>
      <c r="L30" s="45">
        <f t="shared" si="11"/>
        <v>69.626168224299064</v>
      </c>
    </row>
    <row r="31" spans="2:13" ht="22.5" customHeight="1" x14ac:dyDescent="0.15">
      <c r="B31" s="248"/>
      <c r="C31" s="150" t="s">
        <v>36</v>
      </c>
      <c r="D31" s="35"/>
      <c r="E31" s="35">
        <v>21400000</v>
      </c>
      <c r="F31" s="35">
        <v>14900000</v>
      </c>
      <c r="G31" s="35"/>
      <c r="H31" s="190">
        <f t="shared" si="8"/>
        <v>6500000</v>
      </c>
      <c r="I31" s="190">
        <f t="shared" si="9"/>
        <v>6500000</v>
      </c>
      <c r="J31" s="25"/>
      <c r="K31" s="33">
        <f t="shared" si="10"/>
        <v>69.626168224299064</v>
      </c>
      <c r="L31" s="34">
        <f t="shared" si="11"/>
        <v>69.626168224299064</v>
      </c>
      <c r="M31" s="191" t="s">
        <v>156</v>
      </c>
    </row>
    <row r="32" spans="2:13" ht="22.5" customHeight="1" x14ac:dyDescent="0.15">
      <c r="B32" s="248"/>
      <c r="C32" s="150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3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3" ht="22.5" customHeight="1" x14ac:dyDescent="0.15">
      <c r="B34" s="149"/>
      <c r="C34" s="150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3" s="16" customFormat="1" ht="22.5" customHeight="1" x14ac:dyDescent="0.15">
      <c r="B35" s="23" t="s">
        <v>134</v>
      </c>
      <c r="C35" s="17"/>
      <c r="D35" s="24">
        <f>SUM(D36:D38)</f>
        <v>1382970000</v>
      </c>
      <c r="E35" s="24">
        <f>SUM(E36:E38)</f>
        <v>7751567530</v>
      </c>
      <c r="F35" s="24">
        <f>SUM(F36:F38)</f>
        <v>7377989550</v>
      </c>
      <c r="G35" s="24">
        <f>SUM(G36:G38)</f>
        <v>0</v>
      </c>
      <c r="H35" s="24">
        <f t="shared" si="8"/>
        <v>373577980</v>
      </c>
      <c r="I35" s="24">
        <f t="shared" si="9"/>
        <v>373577980</v>
      </c>
      <c r="J35" s="24">
        <f>SUM(J36:J38)</f>
        <v>0</v>
      </c>
      <c r="K35" s="44">
        <f t="shared" si="10"/>
        <v>95.180613746133488</v>
      </c>
      <c r="L35" s="45">
        <f t="shared" si="11"/>
        <v>95.180613746133488</v>
      </c>
    </row>
    <row r="36" spans="2:13" ht="22.5" customHeight="1" x14ac:dyDescent="0.15">
      <c r="B36" s="248"/>
      <c r="C36" s="150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  <c r="M36" s="191" t="s">
        <v>156</v>
      </c>
    </row>
    <row r="37" spans="2:13" ht="22.5" customHeight="1" x14ac:dyDescent="0.15">
      <c r="B37" s="248"/>
      <c r="C37" s="150" t="s">
        <v>33</v>
      </c>
      <c r="D37" s="35">
        <v>1382970000</v>
      </c>
      <c r="E37" s="192">
        <v>5501629160</v>
      </c>
      <c r="F37" s="35">
        <v>5128051180</v>
      </c>
      <c r="G37" s="35"/>
      <c r="H37" s="25">
        <f t="shared" si="8"/>
        <v>373577980</v>
      </c>
      <c r="I37" s="25">
        <f t="shared" si="9"/>
        <v>373577980</v>
      </c>
      <c r="J37" s="25"/>
      <c r="K37" s="33">
        <f t="shared" si="10"/>
        <v>93.209684456449253</v>
      </c>
      <c r="L37" s="34">
        <f t="shared" si="11"/>
        <v>93.209684456449253</v>
      </c>
      <c r="M37" s="191" t="s">
        <v>156</v>
      </c>
    </row>
    <row r="38" spans="2:13" ht="22.5" customHeight="1" thickBot="1" x14ac:dyDescent="0.2">
      <c r="B38" s="151"/>
      <c r="C38" s="152" t="s">
        <v>34</v>
      </c>
      <c r="D38" s="153"/>
      <c r="E38" s="153"/>
      <c r="F38" s="153"/>
      <c r="G38" s="153"/>
      <c r="H38" s="25">
        <f t="shared" si="8"/>
        <v>0</v>
      </c>
      <c r="I38" s="25">
        <f t="shared" si="9"/>
        <v>0</v>
      </c>
      <c r="J38" s="154"/>
      <c r="K38" s="33">
        <f t="shared" si="10"/>
        <v>0</v>
      </c>
      <c r="L38" s="34">
        <f t="shared" si="11"/>
        <v>0</v>
      </c>
    </row>
    <row r="39" spans="2:13" s="16" customFormat="1" ht="22.5" customHeight="1" x14ac:dyDescent="0.15">
      <c r="B39" s="250" t="s">
        <v>72</v>
      </c>
      <c r="C39" s="251"/>
      <c r="D39" s="155">
        <f>D40</f>
        <v>0</v>
      </c>
      <c r="E39" s="155">
        <f>E40</f>
        <v>0</v>
      </c>
      <c r="F39" s="155">
        <f>F40</f>
        <v>0</v>
      </c>
      <c r="G39" s="155">
        <f>G40</f>
        <v>0</v>
      </c>
      <c r="H39" s="155">
        <f t="shared" si="8"/>
        <v>0</v>
      </c>
      <c r="I39" s="155">
        <f t="shared" si="9"/>
        <v>0</v>
      </c>
      <c r="J39" s="155">
        <f>J40</f>
        <v>0</v>
      </c>
      <c r="K39" s="156">
        <f t="shared" si="10"/>
        <v>0</v>
      </c>
      <c r="L39" s="157">
        <f t="shared" si="11"/>
        <v>0</v>
      </c>
    </row>
    <row r="40" spans="2:13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3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3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3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3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3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3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3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3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  <mergeCell ref="B29:C29"/>
    <mergeCell ref="B1:L1"/>
    <mergeCell ref="K2:L2"/>
    <mergeCell ref="B4:C5"/>
    <mergeCell ref="D4:D5"/>
    <mergeCell ref="E4:E5"/>
    <mergeCell ref="F4:F5"/>
    <mergeCell ref="G4:G5"/>
    <mergeCell ref="K4:L4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2023-03-03T00:27:42Z</cp:lastPrinted>
  <dcterms:created xsi:type="dcterms:W3CDTF">1997-07-18T05:00:47Z</dcterms:created>
  <dcterms:modified xsi:type="dcterms:W3CDTF">2023-06-01T08:32:45Z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