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928"/>
  <workbookPr codeName="ThisWorkbook"/>
  <mc:AlternateContent xmlns:mc="http://schemas.openxmlformats.org/markup-compatibility/2006">
    <mc:Choice Requires="x15">
      <x15ac:absPath xmlns:x15ac="http://schemas.microsoft.com/office/spreadsheetml/2010/11/ac" url="D:\10.세외수입\2022\시청보고\10월\"/>
    </mc:Choice>
  </mc:AlternateContent>
  <xr:revisionPtr revIDLastSave="0" documentId="8_{AD79E34B-7B79-49AB-8088-0269846EB915}" xr6:coauthVersionLast="47" xr6:coauthVersionMax="47" xr10:uidLastSave="{00000000-0000-0000-0000-000000000000}"/>
  <bookViews>
    <workbookView xWindow="-120" yWindow="-120" windowWidth="29040" windowHeight="15840" tabRatio="809"/>
  </bookViews>
  <sheets>
    <sheet name="군구세외 일반회계 " sheetId="10" r:id="rId1"/>
    <sheet name="군구세외 일반회계_지난년도" sheetId="15" r:id="rId2"/>
    <sheet name="군구세외 특별회계" sheetId="12" r:id="rId3"/>
    <sheet name="군구 과목별" sheetId="11" r:id="rId4"/>
    <sheet name="시세외 특별회계(위임)" sheetId="9" r:id="rId5"/>
  </sheets>
  <definedNames>
    <definedName name="_xlnm.Print_Area" localSheetId="3">'군구 과목별'!$B$1:$M$36</definedName>
    <definedName name="_xlnm.Print_Area" localSheetId="0">'군구세외 일반회계 '!$B$1:$M$88</definedName>
    <definedName name="_xlnm.Print_Area" localSheetId="1">'군구세외 일반회계_지난년도'!$B$1:$M$66</definedName>
    <definedName name="_xlnm.Print_Area" localSheetId="2">'군구세외 특별회계'!$B$1:$M$88</definedName>
    <definedName name="_xlnm.Print_Area" localSheetId="4">'시세외 특별회계(위임)'!$B$1:$L$37</definedName>
    <definedName name="_xlnm.Print_Titles" localSheetId="3">'군구 과목별'!$5:$6</definedName>
    <definedName name="_xlnm.Print_Titles" localSheetId="0">'군구세외 일반회계 '!$5:$6</definedName>
    <definedName name="_xlnm.Print_Titles" localSheetId="1">'군구세외 일반회계_지난년도'!$5:$6</definedName>
    <definedName name="_xlnm.Print_Titles" localSheetId="2">'군구세외 특별회계'!$5:$6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17" i="10" l="1"/>
  <c r="P18" i="10"/>
  <c r="O17" i="10"/>
  <c r="O9" i="10"/>
  <c r="P13" i="10"/>
  <c r="O8" i="10"/>
  <c r="P12" i="10"/>
  <c r="H58" i="12"/>
  <c r="G58" i="12"/>
  <c r="F58" i="12"/>
  <c r="G57" i="12"/>
  <c r="F57" i="12"/>
  <c r="G36" i="12"/>
  <c r="F36" i="12"/>
  <c r="F14" i="9"/>
  <c r="J56" i="10"/>
  <c r="I56" i="10"/>
  <c r="J43" i="10"/>
  <c r="I43" i="10"/>
  <c r="J20" i="10"/>
  <c r="I20" i="10"/>
  <c r="I22" i="10"/>
  <c r="J26" i="10"/>
  <c r="I26" i="10"/>
  <c r="E7" i="15"/>
  <c r="L3" i="11"/>
  <c r="L3" i="12"/>
  <c r="L3" i="15"/>
  <c r="K39" i="15"/>
  <c r="M66" i="15"/>
  <c r="L66" i="15"/>
  <c r="I66" i="15"/>
  <c r="J66" i="15"/>
  <c r="M65" i="15"/>
  <c r="L65" i="15"/>
  <c r="I65" i="15"/>
  <c r="J65" i="15"/>
  <c r="M64" i="15"/>
  <c r="L64" i="15"/>
  <c r="I64" i="15"/>
  <c r="J64" i="15"/>
  <c r="M63" i="15"/>
  <c r="L63" i="15"/>
  <c r="I63" i="15"/>
  <c r="J63" i="15"/>
  <c r="K62" i="15"/>
  <c r="H62" i="15"/>
  <c r="I62" i="15"/>
  <c r="J62" i="15"/>
  <c r="H58" i="15"/>
  <c r="G62" i="15"/>
  <c r="G58" i="15"/>
  <c r="F62" i="15"/>
  <c r="M61" i="15"/>
  <c r="L61" i="15"/>
  <c r="I61" i="15"/>
  <c r="J61" i="15"/>
  <c r="M60" i="15"/>
  <c r="L60" i="15"/>
  <c r="I60" i="15"/>
  <c r="J60" i="15"/>
  <c r="M59" i="15"/>
  <c r="L59" i="15"/>
  <c r="J59" i="15"/>
  <c r="I59" i="15"/>
  <c r="K58" i="15"/>
  <c r="K7" i="15"/>
  <c r="K4" i="15"/>
  <c r="M57" i="15"/>
  <c r="L57" i="15"/>
  <c r="I57" i="15"/>
  <c r="J57" i="15"/>
  <c r="M55" i="15"/>
  <c r="L55" i="15"/>
  <c r="I55" i="15"/>
  <c r="J55" i="15"/>
  <c r="M54" i="15"/>
  <c r="L54" i="15"/>
  <c r="I54" i="15"/>
  <c r="J54" i="15"/>
  <c r="M53" i="15"/>
  <c r="L53" i="15"/>
  <c r="I53" i="15"/>
  <c r="J53" i="15"/>
  <c r="M52" i="15"/>
  <c r="L52" i="15"/>
  <c r="I52" i="15"/>
  <c r="J52" i="15"/>
  <c r="M51" i="15"/>
  <c r="L51" i="15"/>
  <c r="I51" i="15"/>
  <c r="J51" i="15"/>
  <c r="K50" i="15"/>
  <c r="H50" i="15"/>
  <c r="H39" i="15"/>
  <c r="G50" i="15"/>
  <c r="F50" i="15"/>
  <c r="F39" i="15"/>
  <c r="M49" i="15"/>
  <c r="L49" i="15"/>
  <c r="I49" i="15"/>
  <c r="J49" i="15"/>
  <c r="M48" i="15"/>
  <c r="L48" i="15"/>
  <c r="I48" i="15"/>
  <c r="J48" i="15"/>
  <c r="K47" i="15"/>
  <c r="H47" i="15"/>
  <c r="G47" i="15"/>
  <c r="F47" i="15"/>
  <c r="I47" i="15"/>
  <c r="J47" i="15"/>
  <c r="M46" i="15"/>
  <c r="L46" i="15"/>
  <c r="I46" i="15"/>
  <c r="J46" i="15"/>
  <c r="K45" i="15"/>
  <c r="H45" i="15"/>
  <c r="G45" i="15"/>
  <c r="F45" i="15"/>
  <c r="M44" i="15"/>
  <c r="L44" i="15"/>
  <c r="I44" i="15"/>
  <c r="J44" i="15"/>
  <c r="M42" i="15"/>
  <c r="L42" i="15"/>
  <c r="I42" i="15"/>
  <c r="J42" i="15"/>
  <c r="M41" i="15"/>
  <c r="L41" i="15"/>
  <c r="I41" i="15"/>
  <c r="J41" i="15"/>
  <c r="K40" i="15"/>
  <c r="H40" i="15"/>
  <c r="G40" i="15"/>
  <c r="L40" i="15"/>
  <c r="F40" i="15"/>
  <c r="M38" i="15"/>
  <c r="L38" i="15"/>
  <c r="I38" i="15"/>
  <c r="J38" i="15"/>
  <c r="M37" i="15"/>
  <c r="L37" i="15"/>
  <c r="I37" i="15"/>
  <c r="J37" i="15"/>
  <c r="M36" i="15"/>
  <c r="L36" i="15"/>
  <c r="I36" i="15"/>
  <c r="J36" i="15"/>
  <c r="K35" i="15"/>
  <c r="H35" i="15"/>
  <c r="G35" i="15"/>
  <c r="M35" i="15"/>
  <c r="F35" i="15"/>
  <c r="I35" i="15"/>
  <c r="J35" i="15"/>
  <c r="M34" i="15"/>
  <c r="L34" i="15"/>
  <c r="M33" i="15"/>
  <c r="L33" i="15"/>
  <c r="I33" i="15"/>
  <c r="J33" i="15"/>
  <c r="M32" i="15"/>
  <c r="L32" i="15"/>
  <c r="I32" i="15"/>
  <c r="J32" i="15"/>
  <c r="M31" i="15"/>
  <c r="L31" i="15"/>
  <c r="I31" i="15"/>
  <c r="J31" i="15"/>
  <c r="M30" i="15"/>
  <c r="L30" i="15"/>
  <c r="I30" i="15"/>
  <c r="J30" i="15"/>
  <c r="M29" i="15"/>
  <c r="L29" i="15"/>
  <c r="I29" i="15"/>
  <c r="J29" i="15"/>
  <c r="K28" i="15"/>
  <c r="H28" i="15"/>
  <c r="G28" i="15"/>
  <c r="M28" i="15"/>
  <c r="F28" i="15"/>
  <c r="M27" i="15"/>
  <c r="L27" i="15"/>
  <c r="I27" i="15"/>
  <c r="J27" i="15"/>
  <c r="M25" i="15"/>
  <c r="L25" i="15"/>
  <c r="I25" i="15"/>
  <c r="J25" i="15"/>
  <c r="M24" i="15"/>
  <c r="L24" i="15"/>
  <c r="I24" i="15"/>
  <c r="J24" i="15"/>
  <c r="M23" i="15"/>
  <c r="L23" i="15"/>
  <c r="I23" i="15"/>
  <c r="J23" i="15"/>
  <c r="K22" i="15"/>
  <c r="H22" i="15"/>
  <c r="G22" i="15"/>
  <c r="M22" i="15"/>
  <c r="F22" i="15"/>
  <c r="I22" i="15"/>
  <c r="J22" i="15"/>
  <c r="M21" i="15"/>
  <c r="L21" i="15"/>
  <c r="I21" i="15"/>
  <c r="J21" i="15"/>
  <c r="M19" i="15"/>
  <c r="L19" i="15"/>
  <c r="I19" i="15"/>
  <c r="J19" i="15"/>
  <c r="M18" i="15"/>
  <c r="L18" i="15"/>
  <c r="I18" i="15"/>
  <c r="J18" i="15"/>
  <c r="M17" i="15"/>
  <c r="L17" i="15"/>
  <c r="I17" i="15"/>
  <c r="J17" i="15"/>
  <c r="M16" i="15"/>
  <c r="L16" i="15"/>
  <c r="I16" i="15"/>
  <c r="J16" i="15"/>
  <c r="M15" i="15"/>
  <c r="L15" i="15"/>
  <c r="I15" i="15"/>
  <c r="J15" i="15"/>
  <c r="M14" i="15"/>
  <c r="L14" i="15"/>
  <c r="I14" i="15"/>
  <c r="J14" i="15"/>
  <c r="M13" i="15"/>
  <c r="L13" i="15"/>
  <c r="I13" i="15"/>
  <c r="J13" i="15"/>
  <c r="K12" i="15"/>
  <c r="H12" i="15"/>
  <c r="G12" i="15"/>
  <c r="L12" i="15"/>
  <c r="F12" i="15"/>
  <c r="I12" i="15"/>
  <c r="J12" i="15"/>
  <c r="M11" i="15"/>
  <c r="L11" i="15"/>
  <c r="I11" i="15"/>
  <c r="J11" i="15"/>
  <c r="M10" i="15"/>
  <c r="L10" i="15"/>
  <c r="I10" i="15"/>
  <c r="J10" i="15"/>
  <c r="K9" i="15"/>
  <c r="H9" i="15"/>
  <c r="G9" i="15"/>
  <c r="F9" i="15"/>
  <c r="H8" i="15"/>
  <c r="L58" i="15"/>
  <c r="L28" i="15"/>
  <c r="M47" i="15"/>
  <c r="I28" i="15"/>
  <c r="J28" i="15"/>
  <c r="I45" i="15"/>
  <c r="J45" i="15"/>
  <c r="M45" i="15"/>
  <c r="L45" i="15"/>
  <c r="F58" i="15"/>
  <c r="M58" i="15"/>
  <c r="K8" i="15"/>
  <c r="L9" i="15"/>
  <c r="M40" i="15"/>
  <c r="I40" i="15"/>
  <c r="J40" i="15"/>
  <c r="L47" i="15"/>
  <c r="M62" i="15"/>
  <c r="L62" i="15"/>
  <c r="H68" i="12"/>
  <c r="K68" i="12"/>
  <c r="E68" i="12"/>
  <c r="H68" i="10"/>
  <c r="K68" i="10"/>
  <c r="E68" i="10"/>
  <c r="B3" i="9"/>
  <c r="M88" i="12"/>
  <c r="L88" i="12"/>
  <c r="I88" i="12"/>
  <c r="J88" i="12"/>
  <c r="M87" i="12"/>
  <c r="L87" i="12"/>
  <c r="I87" i="12"/>
  <c r="J87" i="12"/>
  <c r="M86" i="12"/>
  <c r="L86" i="12"/>
  <c r="I86" i="12"/>
  <c r="J86" i="12"/>
  <c r="M85" i="12"/>
  <c r="L85" i="12"/>
  <c r="I85" i="12"/>
  <c r="J85" i="12"/>
  <c r="K84" i="12"/>
  <c r="H84" i="12"/>
  <c r="G84" i="12"/>
  <c r="F84" i="12"/>
  <c r="M84" i="12"/>
  <c r="E84" i="12"/>
  <c r="L84" i="12"/>
  <c r="M83" i="12"/>
  <c r="L83" i="12"/>
  <c r="J83" i="12"/>
  <c r="I83" i="12"/>
  <c r="M82" i="12"/>
  <c r="L82" i="12"/>
  <c r="J82" i="12"/>
  <c r="I82" i="12"/>
  <c r="M81" i="12"/>
  <c r="L81" i="12"/>
  <c r="J81" i="12"/>
  <c r="I81" i="12"/>
  <c r="M80" i="12"/>
  <c r="L80" i="12"/>
  <c r="J80" i="12"/>
  <c r="I80" i="12"/>
  <c r="M79" i="12"/>
  <c r="L79" i="12"/>
  <c r="J79" i="12"/>
  <c r="I79" i="12"/>
  <c r="K78" i="12"/>
  <c r="H78" i="12"/>
  <c r="G78" i="12"/>
  <c r="M78" i="12"/>
  <c r="F78" i="12"/>
  <c r="I78" i="12"/>
  <c r="J78" i="12"/>
  <c r="E78" i="12"/>
  <c r="M77" i="12"/>
  <c r="L77" i="12"/>
  <c r="J77" i="12"/>
  <c r="I77" i="12"/>
  <c r="M76" i="12"/>
  <c r="L76" i="12"/>
  <c r="J76" i="12"/>
  <c r="I76" i="12"/>
  <c r="L75" i="12"/>
  <c r="K75" i="12"/>
  <c r="H75" i="12"/>
  <c r="G75" i="12"/>
  <c r="M75" i="12"/>
  <c r="F75" i="12"/>
  <c r="I75" i="12"/>
  <c r="J75" i="12"/>
  <c r="E75" i="12"/>
  <c r="M74" i="12"/>
  <c r="L74" i="12"/>
  <c r="I74" i="12"/>
  <c r="J74" i="12"/>
  <c r="M73" i="12"/>
  <c r="L73" i="12"/>
  <c r="I73" i="12"/>
  <c r="J73" i="12"/>
  <c r="M72" i="12"/>
  <c r="L72" i="12"/>
  <c r="I72" i="12"/>
  <c r="J72" i="12"/>
  <c r="M71" i="12"/>
  <c r="L71" i="12"/>
  <c r="I71" i="12"/>
  <c r="J71" i="12"/>
  <c r="K70" i="12"/>
  <c r="H70" i="12"/>
  <c r="G70" i="12"/>
  <c r="L70" i="12"/>
  <c r="F70" i="12"/>
  <c r="F68" i="12"/>
  <c r="E70" i="12"/>
  <c r="M69" i="12"/>
  <c r="L69" i="12"/>
  <c r="I69" i="12"/>
  <c r="J69" i="12"/>
  <c r="M67" i="12"/>
  <c r="L67" i="12"/>
  <c r="I67" i="12"/>
  <c r="J67" i="12"/>
  <c r="M66" i="12"/>
  <c r="L66" i="12"/>
  <c r="J66" i="12"/>
  <c r="I66" i="12"/>
  <c r="M65" i="12"/>
  <c r="L65" i="12"/>
  <c r="J65" i="12"/>
  <c r="I65" i="12"/>
  <c r="M64" i="12"/>
  <c r="L64" i="12"/>
  <c r="I64" i="12"/>
  <c r="J64" i="12"/>
  <c r="K63" i="12"/>
  <c r="K59" i="12"/>
  <c r="K7" i="12"/>
  <c r="H63" i="12"/>
  <c r="G63" i="12"/>
  <c r="G59" i="12"/>
  <c r="F63" i="12"/>
  <c r="F59" i="12"/>
  <c r="E63" i="12"/>
  <c r="E59" i="12"/>
  <c r="M62" i="12"/>
  <c r="L62" i="12"/>
  <c r="J62" i="12"/>
  <c r="I62" i="12"/>
  <c r="M61" i="12"/>
  <c r="L61" i="12"/>
  <c r="J61" i="12"/>
  <c r="I61" i="12"/>
  <c r="M60" i="12"/>
  <c r="L60" i="12"/>
  <c r="J60" i="12"/>
  <c r="I60" i="12"/>
  <c r="H59" i="12"/>
  <c r="M58" i="12"/>
  <c r="L58" i="12"/>
  <c r="I58" i="12"/>
  <c r="J58" i="12"/>
  <c r="M57" i="12"/>
  <c r="L57" i="12"/>
  <c r="I57" i="12"/>
  <c r="J57" i="12"/>
  <c r="M55" i="12"/>
  <c r="L55" i="12"/>
  <c r="I55" i="12"/>
  <c r="J55" i="12"/>
  <c r="M54" i="12"/>
  <c r="L54" i="12"/>
  <c r="I54" i="12"/>
  <c r="J54" i="12"/>
  <c r="M53" i="12"/>
  <c r="L53" i="12"/>
  <c r="I53" i="12"/>
  <c r="J53" i="12"/>
  <c r="M52" i="12"/>
  <c r="L52" i="12"/>
  <c r="I52" i="12"/>
  <c r="J52" i="12"/>
  <c r="M51" i="12"/>
  <c r="L51" i="12"/>
  <c r="I51" i="12"/>
  <c r="J51" i="12"/>
  <c r="K50" i="12"/>
  <c r="H50" i="12"/>
  <c r="G50" i="12"/>
  <c r="F50" i="12"/>
  <c r="E50" i="12"/>
  <c r="M49" i="12"/>
  <c r="L49" i="12"/>
  <c r="I49" i="12"/>
  <c r="J49" i="12"/>
  <c r="M48" i="12"/>
  <c r="L48" i="12"/>
  <c r="I48" i="12"/>
  <c r="J48" i="12"/>
  <c r="K47" i="12"/>
  <c r="H47" i="12"/>
  <c r="G47" i="12"/>
  <c r="M47" i="12"/>
  <c r="F47" i="12"/>
  <c r="I47" i="12"/>
  <c r="J47" i="12"/>
  <c r="E47" i="12"/>
  <c r="M46" i="12"/>
  <c r="L46" i="12"/>
  <c r="J46" i="12"/>
  <c r="I46" i="12"/>
  <c r="K45" i="12"/>
  <c r="K39" i="12"/>
  <c r="H45" i="12"/>
  <c r="G45" i="12"/>
  <c r="M45" i="12"/>
  <c r="F45" i="12"/>
  <c r="I45" i="12"/>
  <c r="J45" i="12"/>
  <c r="E45" i="12"/>
  <c r="M44" i="12"/>
  <c r="L44" i="12"/>
  <c r="I44" i="12"/>
  <c r="J44" i="12"/>
  <c r="M42" i="12"/>
  <c r="L42" i="12"/>
  <c r="I42" i="12"/>
  <c r="J42" i="12"/>
  <c r="M41" i="12"/>
  <c r="L41" i="12"/>
  <c r="I41" i="12"/>
  <c r="J41" i="12"/>
  <c r="K40" i="12"/>
  <c r="H40" i="12"/>
  <c r="H39" i="12"/>
  <c r="G40" i="12"/>
  <c r="F40" i="12"/>
  <c r="M40" i="12"/>
  <c r="E40" i="12"/>
  <c r="L40" i="12"/>
  <c r="M38" i="12"/>
  <c r="L38" i="12"/>
  <c r="I38" i="12"/>
  <c r="J38" i="12"/>
  <c r="M37" i="12"/>
  <c r="L37" i="12"/>
  <c r="I37" i="12"/>
  <c r="J37" i="12"/>
  <c r="M36" i="12"/>
  <c r="L36" i="12"/>
  <c r="I36" i="12"/>
  <c r="J36" i="12"/>
  <c r="K35" i="12"/>
  <c r="H35" i="12"/>
  <c r="G35" i="12"/>
  <c r="F35" i="12"/>
  <c r="F8" i="12"/>
  <c r="E35" i="12"/>
  <c r="M34" i="12"/>
  <c r="L34" i="12"/>
  <c r="M33" i="12"/>
  <c r="L33" i="12"/>
  <c r="J33" i="12"/>
  <c r="I33" i="12"/>
  <c r="M32" i="12"/>
  <c r="L32" i="12"/>
  <c r="J32" i="12"/>
  <c r="I32" i="12"/>
  <c r="M31" i="12"/>
  <c r="L31" i="12"/>
  <c r="I31" i="12"/>
  <c r="J31" i="12"/>
  <c r="M30" i="12"/>
  <c r="L30" i="12"/>
  <c r="I30" i="12"/>
  <c r="J30" i="12"/>
  <c r="M29" i="12"/>
  <c r="L29" i="12"/>
  <c r="I29" i="12"/>
  <c r="J29" i="12"/>
  <c r="K28" i="12"/>
  <c r="H28" i="12"/>
  <c r="G28" i="12"/>
  <c r="L28" i="12"/>
  <c r="F28" i="12"/>
  <c r="E28" i="12"/>
  <c r="M27" i="12"/>
  <c r="L27" i="12"/>
  <c r="I27" i="12"/>
  <c r="J27" i="12"/>
  <c r="M25" i="12"/>
  <c r="L25" i="12"/>
  <c r="I25" i="12"/>
  <c r="J25" i="12"/>
  <c r="M24" i="12"/>
  <c r="L24" i="12"/>
  <c r="I24" i="12"/>
  <c r="J24" i="12"/>
  <c r="M23" i="12"/>
  <c r="L23" i="12"/>
  <c r="I23" i="12"/>
  <c r="J23" i="12"/>
  <c r="K22" i="12"/>
  <c r="H22" i="12"/>
  <c r="G22" i="12"/>
  <c r="F22" i="12"/>
  <c r="M22" i="12"/>
  <c r="E22" i="12"/>
  <c r="L22" i="12"/>
  <c r="M21" i="12"/>
  <c r="L21" i="12"/>
  <c r="J21" i="12"/>
  <c r="I21" i="12"/>
  <c r="M19" i="12"/>
  <c r="L19" i="12"/>
  <c r="J19" i="12"/>
  <c r="I19" i="12"/>
  <c r="M18" i="12"/>
  <c r="L18" i="12"/>
  <c r="J18" i="12"/>
  <c r="I18" i="12"/>
  <c r="M17" i="12"/>
  <c r="L17" i="12"/>
  <c r="J17" i="12"/>
  <c r="I17" i="12"/>
  <c r="M16" i="12"/>
  <c r="L16" i="12"/>
  <c r="J16" i="12"/>
  <c r="I16" i="12"/>
  <c r="M15" i="12"/>
  <c r="L15" i="12"/>
  <c r="J15" i="12"/>
  <c r="I15" i="12"/>
  <c r="M14" i="12"/>
  <c r="L14" i="12"/>
  <c r="J14" i="12"/>
  <c r="I14" i="12"/>
  <c r="M13" i="12"/>
  <c r="L13" i="12"/>
  <c r="J13" i="12"/>
  <c r="I13" i="12"/>
  <c r="K12" i="12"/>
  <c r="K8" i="12"/>
  <c r="H12" i="12"/>
  <c r="G12" i="12"/>
  <c r="F12" i="12"/>
  <c r="E12" i="12"/>
  <c r="M11" i="12"/>
  <c r="L11" i="12"/>
  <c r="I11" i="12"/>
  <c r="J11" i="12"/>
  <c r="M10" i="12"/>
  <c r="L10" i="12"/>
  <c r="I10" i="12"/>
  <c r="J10" i="12"/>
  <c r="L9" i="12"/>
  <c r="K9" i="12"/>
  <c r="H9" i="12"/>
  <c r="H8" i="12"/>
  <c r="G9" i="12"/>
  <c r="F9" i="12"/>
  <c r="M9" i="12"/>
  <c r="E9" i="12"/>
  <c r="M77" i="10"/>
  <c r="L77" i="10"/>
  <c r="I77" i="10"/>
  <c r="J77" i="10"/>
  <c r="M76" i="10"/>
  <c r="L76" i="10"/>
  <c r="I76" i="10"/>
  <c r="J76" i="10"/>
  <c r="K75" i="10"/>
  <c r="H75" i="10"/>
  <c r="G75" i="10"/>
  <c r="M75" i="10"/>
  <c r="F75" i="10"/>
  <c r="I75" i="10"/>
  <c r="J75" i="10"/>
  <c r="E75" i="10"/>
  <c r="H31" i="9"/>
  <c r="I31" i="9"/>
  <c r="J33" i="9"/>
  <c r="J29" i="9"/>
  <c r="E33" i="9"/>
  <c r="F33" i="9"/>
  <c r="G33" i="9"/>
  <c r="D33" i="9"/>
  <c r="J15" i="9"/>
  <c r="E15" i="9"/>
  <c r="F15" i="9"/>
  <c r="L15" i="9"/>
  <c r="G15" i="9"/>
  <c r="H15" i="9"/>
  <c r="I15" i="9"/>
  <c r="D15" i="9"/>
  <c r="J35" i="9"/>
  <c r="E35" i="9"/>
  <c r="F35" i="9"/>
  <c r="G35" i="9"/>
  <c r="D35" i="9"/>
  <c r="K38" i="9"/>
  <c r="L38" i="9"/>
  <c r="H38" i="9"/>
  <c r="I38" i="9"/>
  <c r="J17" i="9"/>
  <c r="E17" i="9"/>
  <c r="E14" i="9"/>
  <c r="L14" i="9"/>
  <c r="F17" i="9"/>
  <c r="G17" i="9"/>
  <c r="D17" i="9"/>
  <c r="L28" i="9"/>
  <c r="K28" i="9"/>
  <c r="H28" i="9"/>
  <c r="I28" i="9"/>
  <c r="L27" i="9"/>
  <c r="K27" i="9"/>
  <c r="H27" i="9"/>
  <c r="I27" i="9"/>
  <c r="L26" i="9"/>
  <c r="K26" i="9"/>
  <c r="H26" i="9"/>
  <c r="I26" i="9"/>
  <c r="L25" i="9"/>
  <c r="K25" i="9"/>
  <c r="H25" i="9"/>
  <c r="I25" i="9"/>
  <c r="L24" i="9"/>
  <c r="K24" i="9"/>
  <c r="H24" i="9"/>
  <c r="I24" i="9"/>
  <c r="L23" i="9"/>
  <c r="K23" i="9"/>
  <c r="H23" i="9"/>
  <c r="I23" i="9"/>
  <c r="L22" i="9"/>
  <c r="K22" i="9"/>
  <c r="H22" i="9"/>
  <c r="I22" i="9"/>
  <c r="L21" i="9"/>
  <c r="K21" i="9"/>
  <c r="H21" i="9"/>
  <c r="I21" i="9"/>
  <c r="L20" i="9"/>
  <c r="K20" i="9"/>
  <c r="H20" i="9"/>
  <c r="I20" i="9"/>
  <c r="L19" i="9"/>
  <c r="K19" i="9"/>
  <c r="H19" i="9"/>
  <c r="I19" i="9"/>
  <c r="L18" i="9"/>
  <c r="K18" i="9"/>
  <c r="H18" i="9"/>
  <c r="I18" i="9"/>
  <c r="D8" i="9"/>
  <c r="L34" i="9"/>
  <c r="K34" i="9"/>
  <c r="H34" i="9"/>
  <c r="I34" i="9"/>
  <c r="L32" i="9"/>
  <c r="K32" i="9"/>
  <c r="H32" i="9"/>
  <c r="I32" i="9"/>
  <c r="L31" i="9"/>
  <c r="K31" i="9"/>
  <c r="J30" i="9"/>
  <c r="G30" i="9"/>
  <c r="G29" i="9"/>
  <c r="F30" i="9"/>
  <c r="E30" i="9"/>
  <c r="D30" i="9"/>
  <c r="D29" i="9"/>
  <c r="L37" i="9"/>
  <c r="K37" i="9"/>
  <c r="H37" i="9"/>
  <c r="I37" i="9"/>
  <c r="L36" i="9"/>
  <c r="K36" i="9"/>
  <c r="H36" i="9"/>
  <c r="I36" i="9"/>
  <c r="L9" i="9"/>
  <c r="K9" i="9"/>
  <c r="H9" i="9"/>
  <c r="I9" i="9"/>
  <c r="J8" i="9"/>
  <c r="G8" i="9"/>
  <c r="G7" i="9"/>
  <c r="G6" i="9"/>
  <c r="F8" i="9"/>
  <c r="E8" i="9"/>
  <c r="E63" i="10"/>
  <c r="E59" i="10"/>
  <c r="K63" i="10"/>
  <c r="K59" i="10"/>
  <c r="H63" i="10"/>
  <c r="H59" i="10"/>
  <c r="G63" i="10"/>
  <c r="F63" i="10"/>
  <c r="F59" i="10"/>
  <c r="M67" i="10"/>
  <c r="L67" i="10"/>
  <c r="I67" i="10"/>
  <c r="J67" i="10"/>
  <c r="M66" i="10"/>
  <c r="L66" i="10"/>
  <c r="I66" i="10"/>
  <c r="J66" i="10"/>
  <c r="M62" i="10"/>
  <c r="L62" i="10"/>
  <c r="I62" i="10"/>
  <c r="J62" i="10"/>
  <c r="M61" i="10"/>
  <c r="L61" i="10"/>
  <c r="I61" i="10"/>
  <c r="J61" i="10"/>
  <c r="M60" i="10"/>
  <c r="M65" i="10"/>
  <c r="L65" i="10"/>
  <c r="I65" i="10"/>
  <c r="J65" i="10"/>
  <c r="M64" i="10"/>
  <c r="L64" i="10"/>
  <c r="I64" i="10"/>
  <c r="J64" i="10"/>
  <c r="I38" i="10"/>
  <c r="J38" i="10"/>
  <c r="L38" i="10"/>
  <c r="M38" i="10"/>
  <c r="M88" i="10"/>
  <c r="L88" i="10"/>
  <c r="M87" i="10"/>
  <c r="L87" i="10"/>
  <c r="M86" i="10"/>
  <c r="L86" i="10"/>
  <c r="M85" i="10"/>
  <c r="L85" i="10"/>
  <c r="M83" i="10"/>
  <c r="L83" i="10"/>
  <c r="M82" i="10"/>
  <c r="L82" i="10"/>
  <c r="M81" i="10"/>
  <c r="L81" i="10"/>
  <c r="M80" i="10"/>
  <c r="L80" i="10"/>
  <c r="M79" i="10"/>
  <c r="L79" i="10"/>
  <c r="M74" i="10"/>
  <c r="L74" i="10"/>
  <c r="M73" i="10"/>
  <c r="L73" i="10"/>
  <c r="M72" i="10"/>
  <c r="L72" i="10"/>
  <c r="M71" i="10"/>
  <c r="L71" i="10"/>
  <c r="M69" i="10"/>
  <c r="L69" i="10"/>
  <c r="M58" i="10"/>
  <c r="L58" i="10"/>
  <c r="M57" i="10"/>
  <c r="L57" i="10"/>
  <c r="M55" i="10"/>
  <c r="L55" i="10"/>
  <c r="M54" i="10"/>
  <c r="L54" i="10"/>
  <c r="M53" i="10"/>
  <c r="L53" i="10"/>
  <c r="M52" i="10"/>
  <c r="L52" i="10"/>
  <c r="M51" i="10"/>
  <c r="L51" i="10"/>
  <c r="M49" i="10"/>
  <c r="L49" i="10"/>
  <c r="M48" i="10"/>
  <c r="L48" i="10"/>
  <c r="M46" i="10"/>
  <c r="L46" i="10"/>
  <c r="M44" i="10"/>
  <c r="L44" i="10"/>
  <c r="M42" i="10"/>
  <c r="L42" i="10"/>
  <c r="M41" i="10"/>
  <c r="L41" i="10"/>
  <c r="M37" i="10"/>
  <c r="L37" i="10"/>
  <c r="M36" i="10"/>
  <c r="L36" i="10"/>
  <c r="M33" i="10"/>
  <c r="L33" i="10"/>
  <c r="M32" i="10"/>
  <c r="L32" i="10"/>
  <c r="M31" i="10"/>
  <c r="L31" i="10"/>
  <c r="M30" i="10"/>
  <c r="L30" i="10"/>
  <c r="M29" i="10"/>
  <c r="L29" i="10"/>
  <c r="M27" i="10"/>
  <c r="L27" i="10"/>
  <c r="M25" i="10"/>
  <c r="L25" i="10"/>
  <c r="M24" i="10"/>
  <c r="L24" i="10"/>
  <c r="M23" i="10"/>
  <c r="L23" i="10"/>
  <c r="M21" i="10"/>
  <c r="L21" i="10"/>
  <c r="M19" i="10"/>
  <c r="L19" i="10"/>
  <c r="M18" i="10"/>
  <c r="L18" i="10"/>
  <c r="M17" i="10"/>
  <c r="L17" i="10"/>
  <c r="M16" i="10"/>
  <c r="L16" i="10"/>
  <c r="M15" i="10"/>
  <c r="L15" i="10"/>
  <c r="M14" i="10"/>
  <c r="L14" i="10"/>
  <c r="M13" i="10"/>
  <c r="L13" i="10"/>
  <c r="M11" i="10"/>
  <c r="L11" i="10"/>
  <c r="M10" i="10"/>
  <c r="L10" i="10"/>
  <c r="H42" i="9"/>
  <c r="I42" i="9"/>
  <c r="H41" i="9"/>
  <c r="I41" i="9"/>
  <c r="H16" i="9"/>
  <c r="I16" i="9"/>
  <c r="H13" i="9"/>
  <c r="I13" i="9"/>
  <c r="H12" i="9"/>
  <c r="I12" i="9"/>
  <c r="H11" i="9"/>
  <c r="I11" i="9"/>
  <c r="I36" i="11"/>
  <c r="J36" i="11"/>
  <c r="I35" i="11"/>
  <c r="J35" i="11"/>
  <c r="I30" i="11"/>
  <c r="J30" i="11"/>
  <c r="I29" i="11"/>
  <c r="J29" i="11"/>
  <c r="I27" i="11"/>
  <c r="J27" i="11"/>
  <c r="I26" i="11"/>
  <c r="J26" i="11"/>
  <c r="I24" i="11"/>
  <c r="J24" i="11"/>
  <c r="I23" i="11"/>
  <c r="J23" i="11"/>
  <c r="I21" i="11"/>
  <c r="J21" i="11"/>
  <c r="I20" i="11"/>
  <c r="J20" i="11"/>
  <c r="I18" i="11"/>
  <c r="J18" i="11"/>
  <c r="I17" i="11"/>
  <c r="J17" i="11"/>
  <c r="I15" i="11"/>
  <c r="J15" i="11"/>
  <c r="I14" i="11"/>
  <c r="J14" i="11"/>
  <c r="I88" i="10"/>
  <c r="J88" i="10"/>
  <c r="I87" i="10"/>
  <c r="J87" i="10"/>
  <c r="I86" i="10"/>
  <c r="J86" i="10"/>
  <c r="I85" i="10"/>
  <c r="J85" i="10"/>
  <c r="I83" i="10"/>
  <c r="I82" i="10"/>
  <c r="J82" i="10"/>
  <c r="I81" i="10"/>
  <c r="J81" i="10"/>
  <c r="I80" i="10"/>
  <c r="J80" i="10"/>
  <c r="I79" i="10"/>
  <c r="J79" i="10"/>
  <c r="I74" i="10"/>
  <c r="J74" i="10"/>
  <c r="I73" i="10"/>
  <c r="J73" i="10"/>
  <c r="I72" i="10"/>
  <c r="J72" i="10"/>
  <c r="I71" i="10"/>
  <c r="J71" i="10"/>
  <c r="I69" i="10"/>
  <c r="J69" i="10"/>
  <c r="I58" i="10"/>
  <c r="I57" i="10"/>
  <c r="J57" i="10"/>
  <c r="I55" i="10"/>
  <c r="J55" i="10"/>
  <c r="I54" i="10"/>
  <c r="J54" i="10"/>
  <c r="I53" i="10"/>
  <c r="I52" i="10"/>
  <c r="J52" i="10"/>
  <c r="I51" i="10"/>
  <c r="J51" i="10"/>
  <c r="I49" i="10"/>
  <c r="J49" i="10"/>
  <c r="I48" i="10"/>
  <c r="J48" i="10"/>
  <c r="I46" i="10"/>
  <c r="J46" i="10"/>
  <c r="I44" i="10"/>
  <c r="J44" i="10"/>
  <c r="I42" i="10"/>
  <c r="J42" i="10"/>
  <c r="I41" i="10"/>
  <c r="J41" i="10"/>
  <c r="I37" i="10"/>
  <c r="J37" i="10"/>
  <c r="I36" i="10"/>
  <c r="J36" i="10"/>
  <c r="I33" i="10"/>
  <c r="J33" i="10"/>
  <c r="I32" i="10"/>
  <c r="J32" i="10"/>
  <c r="I31" i="10"/>
  <c r="J31" i="10"/>
  <c r="I30" i="10"/>
  <c r="J30" i="10"/>
  <c r="I29" i="10"/>
  <c r="J29" i="10"/>
  <c r="I27" i="10"/>
  <c r="J27" i="10"/>
  <c r="I25" i="10"/>
  <c r="J25" i="10"/>
  <c r="I24" i="10"/>
  <c r="J24" i="10"/>
  <c r="I23" i="10"/>
  <c r="J23" i="10"/>
  <c r="I21" i="10"/>
  <c r="J21" i="10"/>
  <c r="I19" i="10"/>
  <c r="J19" i="10"/>
  <c r="I18" i="10"/>
  <c r="J18" i="10"/>
  <c r="I17" i="10"/>
  <c r="J17" i="10"/>
  <c r="I16" i="10"/>
  <c r="J16" i="10"/>
  <c r="I15" i="10"/>
  <c r="J15" i="10"/>
  <c r="I14" i="10"/>
  <c r="J14" i="10"/>
  <c r="I13" i="10"/>
  <c r="J13" i="10"/>
  <c r="I11" i="10"/>
  <c r="I10" i="10"/>
  <c r="J10" i="10"/>
  <c r="J40" i="9"/>
  <c r="J39" i="9"/>
  <c r="J10" i="9"/>
  <c r="J7" i="9"/>
  <c r="J6" i="9"/>
  <c r="K34" i="11"/>
  <c r="K33" i="11"/>
  <c r="K32" i="11"/>
  <c r="K31" i="11"/>
  <c r="K28" i="11"/>
  <c r="K25" i="11"/>
  <c r="K22" i="11"/>
  <c r="K19" i="11"/>
  <c r="K16" i="11"/>
  <c r="K13" i="11"/>
  <c r="K12" i="11"/>
  <c r="K9" i="11"/>
  <c r="K11" i="11"/>
  <c r="H11" i="11"/>
  <c r="H12" i="11"/>
  <c r="F11" i="11"/>
  <c r="G11" i="11"/>
  <c r="G8" i="11"/>
  <c r="F12" i="11"/>
  <c r="G12" i="11"/>
  <c r="E12" i="11"/>
  <c r="E11" i="11"/>
  <c r="F32" i="11"/>
  <c r="G32" i="11"/>
  <c r="H32" i="11"/>
  <c r="F33" i="11"/>
  <c r="I33" i="11"/>
  <c r="J33" i="11"/>
  <c r="G33" i="11"/>
  <c r="M33" i="11"/>
  <c r="H33" i="11"/>
  <c r="E33" i="11"/>
  <c r="E32" i="11"/>
  <c r="E31" i="11"/>
  <c r="M36" i="11"/>
  <c r="L36" i="11"/>
  <c r="M35" i="11"/>
  <c r="L35" i="11"/>
  <c r="H34" i="11"/>
  <c r="G34" i="11"/>
  <c r="M34" i="11"/>
  <c r="F34" i="11"/>
  <c r="E34" i="11"/>
  <c r="M30" i="11"/>
  <c r="L30" i="11"/>
  <c r="M29" i="11"/>
  <c r="L29" i="11"/>
  <c r="H28" i="11"/>
  <c r="G28" i="11"/>
  <c r="M28" i="11"/>
  <c r="F28" i="11"/>
  <c r="I28" i="11"/>
  <c r="E28" i="11"/>
  <c r="M27" i="11"/>
  <c r="L27" i="11"/>
  <c r="M26" i="11"/>
  <c r="L26" i="11"/>
  <c r="H25" i="11"/>
  <c r="G25" i="11"/>
  <c r="F25" i="11"/>
  <c r="E25" i="11"/>
  <c r="M24" i="11"/>
  <c r="L24" i="11"/>
  <c r="M23" i="11"/>
  <c r="L23" i="11"/>
  <c r="H22" i="11"/>
  <c r="G22" i="11"/>
  <c r="F22" i="11"/>
  <c r="E22" i="11"/>
  <c r="M21" i="11"/>
  <c r="L21" i="11"/>
  <c r="M20" i="11"/>
  <c r="L20" i="11"/>
  <c r="H19" i="11"/>
  <c r="G19" i="11"/>
  <c r="M19" i="11"/>
  <c r="F19" i="11"/>
  <c r="E19" i="11"/>
  <c r="M18" i="11"/>
  <c r="L18" i="11"/>
  <c r="M17" i="11"/>
  <c r="L17" i="11"/>
  <c r="H16" i="11"/>
  <c r="G16" i="11"/>
  <c r="F16" i="11"/>
  <c r="E16" i="11"/>
  <c r="F13" i="11"/>
  <c r="M13" i="11"/>
  <c r="G13" i="11"/>
  <c r="H13" i="11"/>
  <c r="E13" i="11"/>
  <c r="M15" i="11"/>
  <c r="L15" i="11"/>
  <c r="M14" i="11"/>
  <c r="L14" i="11"/>
  <c r="J83" i="10"/>
  <c r="J53" i="10"/>
  <c r="J11" i="10"/>
  <c r="K84" i="10"/>
  <c r="K78" i="10"/>
  <c r="K70" i="10"/>
  <c r="K50" i="10"/>
  <c r="K39" i="10"/>
  <c r="K47" i="10"/>
  <c r="K45" i="10"/>
  <c r="K40" i="10"/>
  <c r="K35" i="10"/>
  <c r="K28" i="10"/>
  <c r="K22" i="10"/>
  <c r="J22" i="10"/>
  <c r="K12" i="10"/>
  <c r="K9" i="10"/>
  <c r="E47" i="10"/>
  <c r="E40" i="9"/>
  <c r="E39" i="9"/>
  <c r="H39" i="9"/>
  <c r="I39" i="9"/>
  <c r="F40" i="9"/>
  <c r="L40" i="9"/>
  <c r="G40" i="9"/>
  <c r="G39" i="9"/>
  <c r="E10" i="9"/>
  <c r="F10" i="9"/>
  <c r="F7" i="9"/>
  <c r="G10" i="9"/>
  <c r="F84" i="10"/>
  <c r="I84" i="10"/>
  <c r="J84" i="10"/>
  <c r="G84" i="10"/>
  <c r="H84" i="10"/>
  <c r="F78" i="10"/>
  <c r="I78" i="10"/>
  <c r="J78" i="10"/>
  <c r="G78" i="10"/>
  <c r="H78" i="10"/>
  <c r="F70" i="10"/>
  <c r="I70" i="10"/>
  <c r="G70" i="10"/>
  <c r="L70" i="10"/>
  <c r="H70" i="10"/>
  <c r="F50" i="10"/>
  <c r="G50" i="10"/>
  <c r="H50" i="10"/>
  <c r="F47" i="10"/>
  <c r="G47" i="10"/>
  <c r="H47" i="10"/>
  <c r="F45" i="10"/>
  <c r="I45" i="10"/>
  <c r="J45" i="10"/>
  <c r="G45" i="10"/>
  <c r="M45" i="10"/>
  <c r="H45" i="10"/>
  <c r="F40" i="10"/>
  <c r="G40" i="10"/>
  <c r="H40" i="10"/>
  <c r="F35" i="10"/>
  <c r="I35" i="10"/>
  <c r="J35" i="10"/>
  <c r="G35" i="10"/>
  <c r="H35" i="10"/>
  <c r="F28" i="10"/>
  <c r="G28" i="10"/>
  <c r="H28" i="10"/>
  <c r="F22" i="10"/>
  <c r="G22" i="10"/>
  <c r="H22" i="10"/>
  <c r="F12" i="10"/>
  <c r="G12" i="10"/>
  <c r="H12" i="10"/>
  <c r="F9" i="10"/>
  <c r="G9" i="10"/>
  <c r="H9" i="10"/>
  <c r="E84" i="10"/>
  <c r="E78" i="10"/>
  <c r="E70" i="10"/>
  <c r="E50" i="10"/>
  <c r="E45" i="10"/>
  <c r="E40" i="10"/>
  <c r="E28" i="10"/>
  <c r="E22" i="10"/>
  <c r="L22" i="10"/>
  <c r="E12" i="10"/>
  <c r="E35" i="10"/>
  <c r="E9" i="10"/>
  <c r="K11" i="9"/>
  <c r="K12" i="9"/>
  <c r="K13" i="9"/>
  <c r="K16" i="9"/>
  <c r="K41" i="9"/>
  <c r="K42" i="9"/>
  <c r="D40" i="9"/>
  <c r="D39" i="9"/>
  <c r="L41" i="9"/>
  <c r="L42" i="9"/>
  <c r="D10" i="9"/>
  <c r="D7" i="9"/>
  <c r="L11" i="9"/>
  <c r="L12" i="9"/>
  <c r="L13" i="9"/>
  <c r="L16" i="9"/>
  <c r="F8" i="11"/>
  <c r="L25" i="11"/>
  <c r="M34" i="10"/>
  <c r="L60" i="10"/>
  <c r="I60" i="10"/>
  <c r="J60" i="10"/>
  <c r="K33" i="9"/>
  <c r="H30" i="9"/>
  <c r="I30" i="9"/>
  <c r="H35" i="9"/>
  <c r="I35" i="9"/>
  <c r="K40" i="9"/>
  <c r="H40" i="9"/>
  <c r="I40" i="9"/>
  <c r="F39" i="9"/>
  <c r="L33" i="9"/>
  <c r="H33" i="9"/>
  <c r="I33" i="9"/>
  <c r="L39" i="9"/>
  <c r="K39" i="9"/>
  <c r="E29" i="9"/>
  <c r="L30" i="9"/>
  <c r="D14" i="9"/>
  <c r="K15" i="9"/>
  <c r="G14" i="9"/>
  <c r="J14" i="9"/>
  <c r="D6" i="9"/>
  <c r="L84" i="10"/>
  <c r="I32" i="11"/>
  <c r="J32" i="11"/>
  <c r="H8" i="9"/>
  <c r="I8" i="9"/>
  <c r="L8" i="9"/>
  <c r="L22" i="11"/>
  <c r="L34" i="10"/>
  <c r="L32" i="11"/>
  <c r="K8" i="9"/>
  <c r="K35" i="9"/>
  <c r="M32" i="11"/>
  <c r="L13" i="11"/>
  <c r="H31" i="11"/>
  <c r="E9" i="11"/>
  <c r="I9" i="12"/>
  <c r="J9" i="12"/>
  <c r="L12" i="12"/>
  <c r="F39" i="12"/>
  <c r="I40" i="12"/>
  <c r="J40" i="12"/>
  <c r="L45" i="12"/>
  <c r="L63" i="12"/>
  <c r="L78" i="12"/>
  <c r="G8" i="12"/>
  <c r="G39" i="12"/>
  <c r="L47" i="12"/>
  <c r="M63" i="12"/>
  <c r="I22" i="12"/>
  <c r="J22" i="12"/>
  <c r="I84" i="12"/>
  <c r="J84" i="12"/>
  <c r="L75" i="10"/>
  <c r="L78" i="10"/>
  <c r="H8" i="10"/>
  <c r="M84" i="10"/>
  <c r="M63" i="10"/>
  <c r="I40" i="10"/>
  <c r="J40" i="10"/>
  <c r="L35" i="10"/>
  <c r="H39" i="10"/>
  <c r="L47" i="10"/>
  <c r="M47" i="10"/>
  <c r="G59" i="10"/>
  <c r="M78" i="10"/>
  <c r="I63" i="10"/>
  <c r="I47" i="10"/>
  <c r="J47" i="10"/>
  <c r="M40" i="10"/>
  <c r="H7" i="12"/>
  <c r="L35" i="9"/>
  <c r="K17" i="9"/>
  <c r="K8" i="11"/>
  <c r="L34" i="11"/>
  <c r="L33" i="11"/>
  <c r="F9" i="11"/>
  <c r="H9" i="11"/>
  <c r="H8" i="11"/>
  <c r="G31" i="11"/>
  <c r="I34" i="11"/>
  <c r="J34" i="11"/>
  <c r="F31" i="11"/>
  <c r="I31" i="11"/>
  <c r="J31" i="11"/>
  <c r="E8" i="11"/>
  <c r="E7" i="11"/>
  <c r="I70" i="12"/>
  <c r="J70" i="12"/>
  <c r="J68" i="12"/>
  <c r="M70" i="12"/>
  <c r="G68" i="12"/>
  <c r="L68" i="12"/>
  <c r="I59" i="12"/>
  <c r="J59" i="12"/>
  <c r="M59" i="12"/>
  <c r="I63" i="12"/>
  <c r="J63" i="12"/>
  <c r="M50" i="12"/>
  <c r="M12" i="12"/>
  <c r="I12" i="12"/>
  <c r="J12" i="12"/>
  <c r="I50" i="12"/>
  <c r="J50" i="12"/>
  <c r="J70" i="10"/>
  <c r="J68" i="10"/>
  <c r="I68" i="10"/>
  <c r="G68" i="10"/>
  <c r="M70" i="10"/>
  <c r="F68" i="10"/>
  <c r="L59" i="12"/>
  <c r="L35" i="12"/>
  <c r="I35" i="12"/>
  <c r="J35" i="12"/>
  <c r="L10" i="9"/>
  <c r="K10" i="9"/>
  <c r="E7" i="9"/>
  <c r="L7" i="9"/>
  <c r="H10" i="9"/>
  <c r="I10" i="9"/>
  <c r="I68" i="12"/>
  <c r="M39" i="12"/>
  <c r="L50" i="12"/>
  <c r="G7" i="12"/>
  <c r="I39" i="12"/>
  <c r="J39" i="12"/>
  <c r="M35" i="12"/>
  <c r="M8" i="12"/>
  <c r="M28" i="12"/>
  <c r="I28" i="12"/>
  <c r="J28" i="12"/>
  <c r="I8" i="12"/>
  <c r="J8" i="12"/>
  <c r="F7" i="12"/>
  <c r="F29" i="9"/>
  <c r="L29" i="9"/>
  <c r="K30" i="9"/>
  <c r="L17" i="9"/>
  <c r="K14" i="9"/>
  <c r="H14" i="9"/>
  <c r="I14" i="9"/>
  <c r="H17" i="9"/>
  <c r="I17" i="9"/>
  <c r="E39" i="12"/>
  <c r="L39" i="12"/>
  <c r="E8" i="12"/>
  <c r="L8" i="12"/>
  <c r="E10" i="11"/>
  <c r="L63" i="10"/>
  <c r="L59" i="10"/>
  <c r="E39" i="10"/>
  <c r="L28" i="10"/>
  <c r="E8" i="10"/>
  <c r="L9" i="10"/>
  <c r="K7" i="11"/>
  <c r="M25" i="11"/>
  <c r="I25" i="11"/>
  <c r="J25" i="11"/>
  <c r="I22" i="11"/>
  <c r="J22" i="11"/>
  <c r="M22" i="11"/>
  <c r="L28" i="11"/>
  <c r="L11" i="11"/>
  <c r="M11" i="11"/>
  <c r="I13" i="11"/>
  <c r="M16" i="11"/>
  <c r="M12" i="11"/>
  <c r="J28" i="11"/>
  <c r="L16" i="11"/>
  <c r="I16" i="11"/>
  <c r="J16" i="11"/>
  <c r="L19" i="11"/>
  <c r="I19" i="11"/>
  <c r="J19" i="11"/>
  <c r="L8" i="11"/>
  <c r="M8" i="11"/>
  <c r="H10" i="11"/>
  <c r="I11" i="11"/>
  <c r="J11" i="11"/>
  <c r="G10" i="11"/>
  <c r="L10" i="11"/>
  <c r="F10" i="11"/>
  <c r="F7" i="11"/>
  <c r="I12" i="11"/>
  <c r="J12" i="11"/>
  <c r="L12" i="11"/>
  <c r="J13" i="11"/>
  <c r="G9" i="11"/>
  <c r="K10" i="11"/>
  <c r="I8" i="11"/>
  <c r="J8" i="11"/>
  <c r="H7" i="11"/>
  <c r="I58" i="15"/>
  <c r="J58" i="15"/>
  <c r="H7" i="15"/>
  <c r="H4" i="15"/>
  <c r="M50" i="15"/>
  <c r="I50" i="15"/>
  <c r="J50" i="15"/>
  <c r="G39" i="15"/>
  <c r="L50" i="15"/>
  <c r="L35" i="15"/>
  <c r="L22" i="15"/>
  <c r="G8" i="15"/>
  <c r="M12" i="15"/>
  <c r="F8" i="15"/>
  <c r="I9" i="15"/>
  <c r="J9" i="15"/>
  <c r="M9" i="15"/>
  <c r="J63" i="10"/>
  <c r="K8" i="10"/>
  <c r="K7" i="10"/>
  <c r="H7" i="10"/>
  <c r="M59" i="10"/>
  <c r="I59" i="10"/>
  <c r="J59" i="10"/>
  <c r="J58" i="10"/>
  <c r="I50" i="10"/>
  <c r="J50" i="10"/>
  <c r="M50" i="10"/>
  <c r="L50" i="10"/>
  <c r="G39" i="10"/>
  <c r="L39" i="10"/>
  <c r="F39" i="10"/>
  <c r="I39" i="10"/>
  <c r="J39" i="10"/>
  <c r="L45" i="10"/>
  <c r="L40" i="10"/>
  <c r="M35" i="10"/>
  <c r="I28" i="10"/>
  <c r="J28" i="10"/>
  <c r="M28" i="10"/>
  <c r="M22" i="10"/>
  <c r="M12" i="10"/>
  <c r="F8" i="10"/>
  <c r="I12" i="10"/>
  <c r="J12" i="10"/>
  <c r="L12" i="10"/>
  <c r="G8" i="10"/>
  <c r="M9" i="10"/>
  <c r="I9" i="10"/>
  <c r="J9" i="10"/>
  <c r="H29" i="9"/>
  <c r="I29" i="9"/>
  <c r="F6" i="9"/>
  <c r="L31" i="11"/>
  <c r="M31" i="11"/>
  <c r="M68" i="12"/>
  <c r="L68" i="10"/>
  <c r="M68" i="10"/>
  <c r="E6" i="9"/>
  <c r="K7" i="9"/>
  <c r="H7" i="9"/>
  <c r="I7" i="9"/>
  <c r="M7" i="12"/>
  <c r="I7" i="12"/>
  <c r="J7" i="12"/>
  <c r="K29" i="9"/>
  <c r="E7" i="12"/>
  <c r="L7" i="12"/>
  <c r="E7" i="10"/>
  <c r="I10" i="11"/>
  <c r="M10" i="11"/>
  <c r="J10" i="11"/>
  <c r="L9" i="11"/>
  <c r="M9" i="11"/>
  <c r="G7" i="11"/>
  <c r="I7" i="11"/>
  <c r="J7" i="11"/>
  <c r="I9" i="11"/>
  <c r="J9" i="11"/>
  <c r="L39" i="15"/>
  <c r="M39" i="15"/>
  <c r="I39" i="15"/>
  <c r="J39" i="15"/>
  <c r="I8" i="15"/>
  <c r="J8" i="15"/>
  <c r="L8" i="15"/>
  <c r="G7" i="15"/>
  <c r="M8" i="15"/>
  <c r="F7" i="15"/>
  <c r="M39" i="10"/>
  <c r="G7" i="10"/>
  <c r="F7" i="10"/>
  <c r="L8" i="10"/>
  <c r="I8" i="10"/>
  <c r="J8" i="10"/>
  <c r="M8" i="10"/>
  <c r="H6" i="9"/>
  <c r="I6" i="9"/>
  <c r="K6" i="9"/>
  <c r="L6" i="9"/>
  <c r="L7" i="10"/>
  <c r="M7" i="11"/>
  <c r="L7" i="11"/>
  <c r="M7" i="15"/>
  <c r="I7" i="15"/>
  <c r="J7" i="15"/>
  <c r="J4" i="15"/>
  <c r="L7" i="15"/>
  <c r="G4" i="15"/>
  <c r="F4" i="15"/>
  <c r="I4" i="15"/>
  <c r="I7" i="10"/>
  <c r="J7" i="10"/>
  <c r="M7" i="10"/>
  <c r="P14" i="10"/>
</calcChain>
</file>

<file path=xl/comments1.xml><?xml version="1.0" encoding="utf-8"?>
<comments xmlns="http://schemas.openxmlformats.org/spreadsheetml/2006/main">
  <authors>
    <author>Windows 사용자</author>
    <author>user</author>
  </authors>
  <commentList>
    <comment ref="B7" authorId="0" shapeId="0">
      <text>
        <r>
          <rPr>
            <b/>
            <sz val="9"/>
            <color indexed="81"/>
            <rFont val="돋움"/>
            <family val="3"/>
            <charset val="129"/>
          </rPr>
          <t>합계 = 경상 + 임시 + 지방행정제재</t>
        </r>
        <r>
          <rPr>
            <b/>
            <sz val="9"/>
            <color indexed="81"/>
            <rFont val="맑은 고딕 Semilight"/>
            <family val="3"/>
            <charset val="129"/>
          </rPr>
          <t>‧</t>
        </r>
        <r>
          <rPr>
            <b/>
            <sz val="9"/>
            <color indexed="81"/>
            <rFont val="돋움"/>
            <family val="3"/>
            <charset val="129"/>
          </rPr>
          <t xml:space="preserve">부과금(보전수입등 및 내부거래 제외) </t>
        </r>
      </text>
    </comment>
    <comment ref="E7" authorId="1" shapeId="0">
      <text>
        <r>
          <rPr>
            <b/>
            <sz val="11"/>
            <color indexed="32"/>
            <rFont val="맑은 고딕"/>
            <family val="3"/>
            <charset val="129"/>
          </rPr>
          <t>최종예산액  반영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E5" authorId="0" shapeId="0">
      <text>
        <r>
          <rPr>
            <b/>
            <sz val="9"/>
            <color indexed="81"/>
            <rFont val="돋움"/>
            <family val="3"/>
            <charset val="129"/>
          </rPr>
          <t>예산액 입력 불요</t>
        </r>
      </text>
    </comment>
  </commentList>
</comments>
</file>

<file path=xl/comments3.xml><?xml version="1.0" encoding="utf-8"?>
<comments xmlns="http://schemas.openxmlformats.org/spreadsheetml/2006/main">
  <authors>
    <author>Windows 사용자</author>
    <author>user</author>
  </authors>
  <commentList>
    <comment ref="B7" authorId="0" shapeId="0">
      <text>
        <r>
          <rPr>
            <b/>
            <sz val="9"/>
            <color indexed="81"/>
            <rFont val="돋움"/>
            <family val="3"/>
            <charset val="129"/>
          </rPr>
          <t>합계 = 경상 + 임시 + 지방행정제재</t>
        </r>
        <r>
          <rPr>
            <b/>
            <sz val="9"/>
            <color indexed="81"/>
            <rFont val="맑은 고딕 Semilight"/>
            <family val="3"/>
            <charset val="129"/>
          </rPr>
          <t>‧</t>
        </r>
        <r>
          <rPr>
            <b/>
            <sz val="9"/>
            <color indexed="81"/>
            <rFont val="돋움"/>
            <family val="3"/>
            <charset val="129"/>
          </rPr>
          <t xml:space="preserve">부과금(보전수입등 및 내부거래 제외) </t>
        </r>
      </text>
    </comment>
    <comment ref="E7" authorId="1" shapeId="0">
      <text>
        <r>
          <rPr>
            <b/>
            <sz val="11"/>
            <color indexed="32"/>
            <rFont val="맑은 고딕"/>
            <family val="3"/>
            <charset val="129"/>
          </rPr>
          <t>최종예산액  반영</t>
        </r>
      </text>
    </comment>
    <comment ref="E73" authorId="1" shapeId="0">
      <text>
        <r>
          <rPr>
            <b/>
            <sz val="10"/>
            <color indexed="32"/>
            <rFont val="맑은 고딕"/>
            <family val="3"/>
            <charset val="129"/>
          </rPr>
          <t>전년도이월사업비:
최종예산액은 작성하지 말것.
징수결정액, 징수액 작성</t>
        </r>
      </text>
    </comment>
  </commentList>
</comments>
</file>

<file path=xl/comments4.xml><?xml version="1.0" encoding="utf-8"?>
<comments xmlns="http://schemas.openxmlformats.org/spreadsheetml/2006/main">
  <authors>
    <author>Windows 사용자</author>
    <author>user</author>
  </authors>
  <commentList>
    <comment ref="B6" authorId="0" shapeId="0">
      <text>
        <r>
          <rPr>
            <b/>
            <sz val="9"/>
            <color indexed="81"/>
            <rFont val="돋움"/>
            <family val="3"/>
            <charset val="129"/>
          </rPr>
          <t>합계 = 경상 + 임시 + 지방행정제재</t>
        </r>
        <r>
          <rPr>
            <b/>
            <sz val="9"/>
            <color indexed="81"/>
            <rFont val="맑은 고딕 Semilight"/>
            <family val="3"/>
            <charset val="129"/>
          </rPr>
          <t>‧</t>
        </r>
        <r>
          <rPr>
            <b/>
            <sz val="9"/>
            <color indexed="81"/>
            <rFont val="돋움"/>
            <family val="3"/>
            <charset val="129"/>
          </rPr>
          <t xml:space="preserve">부과금(보전수입등 및 내부거래 제외) </t>
        </r>
      </text>
    </comment>
    <comment ref="D6" authorId="1" shapeId="0">
      <text>
        <r>
          <rPr>
            <b/>
            <sz val="9"/>
            <color indexed="81"/>
            <rFont val="돋움"/>
            <family val="3"/>
            <charset val="129"/>
          </rPr>
          <t>최종예산액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반영</t>
        </r>
      </text>
    </comment>
  </commentList>
</comments>
</file>

<file path=xl/sharedStrings.xml><?xml version="1.0" encoding="utf-8"?>
<sst xmlns="http://schemas.openxmlformats.org/spreadsheetml/2006/main" count="410" uniqueCount="161">
  <si>
    <t xml:space="preserve"> </t>
  </si>
  <si>
    <t>(A)</t>
    <phoneticPr fontId="3" type="noConversion"/>
  </si>
  <si>
    <t>(B)</t>
    <phoneticPr fontId="3" type="noConversion"/>
  </si>
  <si>
    <t>(C)</t>
    <phoneticPr fontId="3" type="noConversion"/>
  </si>
  <si>
    <t>(D)</t>
    <phoneticPr fontId="3" type="noConversion"/>
  </si>
  <si>
    <t>경상적세외수입</t>
    <phoneticPr fontId="3" type="noConversion"/>
  </si>
  <si>
    <t>(C/A)</t>
    <phoneticPr fontId="3" type="noConversion"/>
  </si>
  <si>
    <t>(C/B)</t>
    <phoneticPr fontId="3" type="noConversion"/>
  </si>
  <si>
    <t>구 분</t>
    <phoneticPr fontId="3" type="noConversion"/>
  </si>
  <si>
    <t>최종예산액</t>
    <phoneticPr fontId="3" type="noConversion"/>
  </si>
  <si>
    <t>징수결정액</t>
    <phoneticPr fontId="3" type="noConversion"/>
  </si>
  <si>
    <t>징 수 액</t>
    <phoneticPr fontId="3" type="noConversion"/>
  </si>
  <si>
    <t>불납결손액</t>
    <phoneticPr fontId="3" type="noConversion"/>
  </si>
  <si>
    <t>징수율</t>
    <phoneticPr fontId="3" type="noConversion"/>
  </si>
  <si>
    <t xml:space="preserve"> 항 목 별</t>
    <phoneticPr fontId="3" type="noConversion"/>
  </si>
  <si>
    <t>수임기관명</t>
    <phoneticPr fontId="3" type="noConversion"/>
  </si>
  <si>
    <t>(단위:원,%)</t>
    <phoneticPr fontId="3" type="noConversion"/>
  </si>
  <si>
    <t xml:space="preserve"> 항 목 별</t>
    <phoneticPr fontId="3" type="noConversion"/>
  </si>
  <si>
    <t>최종예산액
(A)</t>
    <phoneticPr fontId="3" type="noConversion"/>
  </si>
  <si>
    <t>징수결정액
(B)</t>
    <phoneticPr fontId="3" type="noConversion"/>
  </si>
  <si>
    <t>징 수 액
(C)</t>
    <phoneticPr fontId="3" type="noConversion"/>
  </si>
  <si>
    <t>불납결손액
(D)</t>
    <phoneticPr fontId="3" type="noConversion"/>
  </si>
  <si>
    <t>미수납액
(E=B-C-D)</t>
    <phoneticPr fontId="3" type="noConversion"/>
  </si>
  <si>
    <t>(C/B)</t>
    <phoneticPr fontId="3" type="noConversion"/>
  </si>
  <si>
    <t>((C+D)/B)</t>
    <phoneticPr fontId="3" type="noConversion"/>
  </si>
  <si>
    <t>합             계</t>
    <phoneticPr fontId="3" type="noConversion"/>
  </si>
  <si>
    <t>경상적세외수입</t>
    <phoneticPr fontId="3" type="noConversion"/>
  </si>
  <si>
    <t>청산금수입</t>
    <phoneticPr fontId="3" type="noConversion"/>
  </si>
  <si>
    <t>매각사업수입</t>
    <phoneticPr fontId="3" type="noConversion"/>
  </si>
  <si>
    <t>주차요금수입</t>
    <phoneticPr fontId="3" type="noConversion"/>
  </si>
  <si>
    <t>기타사업수입</t>
    <phoneticPr fontId="3" type="noConversion"/>
  </si>
  <si>
    <t>임시적세외수입</t>
    <phoneticPr fontId="3" type="noConversion"/>
  </si>
  <si>
    <t>학교용지부담금</t>
    <phoneticPr fontId="3" type="noConversion"/>
  </si>
  <si>
    <t>교통유발부담금</t>
    <phoneticPr fontId="3" type="noConversion"/>
  </si>
  <si>
    <t>기반시설부담금</t>
    <phoneticPr fontId="3" type="noConversion"/>
  </si>
  <si>
    <t>3. 기타수입</t>
    <phoneticPr fontId="3" type="noConversion"/>
  </si>
  <si>
    <t>여객자동차운수사업법위반 과징금</t>
    <phoneticPr fontId="3" type="noConversion"/>
  </si>
  <si>
    <t>과징금</t>
    <phoneticPr fontId="3" type="noConversion"/>
  </si>
  <si>
    <t>변상금</t>
    <phoneticPr fontId="3" type="noConversion"/>
  </si>
  <si>
    <t>그외수입</t>
    <phoneticPr fontId="3" type="noConversion"/>
  </si>
  <si>
    <t>4. 지난년도수입</t>
    <phoneticPr fontId="3" type="noConversion"/>
  </si>
  <si>
    <t>기관(부서)명</t>
    <phoneticPr fontId="3" type="noConversion"/>
  </si>
  <si>
    <t>1. 재산임대수입</t>
    <phoneticPr fontId="3" type="noConversion"/>
  </si>
  <si>
    <t>가. 국유재산임대료</t>
    <phoneticPr fontId="3" type="noConversion"/>
  </si>
  <si>
    <t>나. 공유재산임대료</t>
    <phoneticPr fontId="3" type="noConversion"/>
  </si>
  <si>
    <t>2. 사용료수입</t>
    <phoneticPr fontId="3" type="noConversion"/>
  </si>
  <si>
    <t>가. 도로사용료</t>
    <phoneticPr fontId="3" type="noConversion"/>
  </si>
  <si>
    <t>나. 하천사용료</t>
    <phoneticPr fontId="3" type="noConversion"/>
  </si>
  <si>
    <t>다. 하수도사용료</t>
    <phoneticPr fontId="3" type="noConversion"/>
  </si>
  <si>
    <t>라. 상수도사용료</t>
    <phoneticPr fontId="3" type="noConversion"/>
  </si>
  <si>
    <t>사. 입장료수입</t>
    <phoneticPr fontId="3" type="noConversion"/>
  </si>
  <si>
    <t>3. 수수료수입</t>
    <phoneticPr fontId="3" type="noConversion"/>
  </si>
  <si>
    <t>가. 증지수입</t>
    <phoneticPr fontId="3" type="noConversion"/>
  </si>
  <si>
    <t>다. 재활용품수거판매수입</t>
    <phoneticPr fontId="3" type="noConversion"/>
  </si>
  <si>
    <t>4. 사업수입</t>
    <phoneticPr fontId="3" type="noConversion"/>
  </si>
  <si>
    <t>5. 징수교부금수입</t>
    <phoneticPr fontId="3" type="noConversion"/>
  </si>
  <si>
    <t>7. 재산매각수입</t>
    <phoneticPr fontId="3" type="noConversion"/>
  </si>
  <si>
    <t>가. 국유재산매각 귀속수입금</t>
    <phoneticPr fontId="3" type="noConversion"/>
  </si>
  <si>
    <t>나. 시·도유재산매각귀속수입금</t>
    <phoneticPr fontId="3" type="noConversion"/>
  </si>
  <si>
    <t>다. 공유재산매각수입금</t>
    <phoneticPr fontId="3" type="noConversion"/>
  </si>
  <si>
    <t>가. 자치단체간 부담금</t>
    <phoneticPr fontId="3" type="noConversion"/>
  </si>
  <si>
    <t>보전수입등및내부거래</t>
    <phoneticPr fontId="3" type="noConversion"/>
  </si>
  <si>
    <t>가. 국고보조금사용잔액</t>
    <phoneticPr fontId="3" type="noConversion"/>
  </si>
  <si>
    <t>나. 시도비보조금 사용잔액</t>
    <phoneticPr fontId="3" type="noConversion"/>
  </si>
  <si>
    <t>다. 전년도이월사업비</t>
    <phoneticPr fontId="3" type="noConversion"/>
  </si>
  <si>
    <t>가. 공기업특별회계전입금</t>
    <phoneticPr fontId="3" type="noConversion"/>
  </si>
  <si>
    <t>나. 공사공단전입금</t>
    <phoneticPr fontId="3" type="noConversion"/>
  </si>
  <si>
    <t>다. 기타회계전입금</t>
    <phoneticPr fontId="3" type="noConversion"/>
  </si>
  <si>
    <t>라. 기금전입금</t>
    <phoneticPr fontId="3" type="noConversion"/>
  </si>
  <si>
    <t>마. 교육비특별회계전입금</t>
    <phoneticPr fontId="3" type="noConversion"/>
  </si>
  <si>
    <t>가. 예수금수입</t>
    <phoneticPr fontId="3" type="noConversion"/>
  </si>
  <si>
    <t>합               계</t>
    <phoneticPr fontId="3" type="noConversion"/>
  </si>
  <si>
    <t>보전수입등및내부거래</t>
    <phoneticPr fontId="3" type="noConversion"/>
  </si>
  <si>
    <t>융자금원금수입(현년도)</t>
    <phoneticPr fontId="3" type="noConversion"/>
  </si>
  <si>
    <t>융자금원금수입(지난년도)</t>
    <phoneticPr fontId="3" type="noConversion"/>
  </si>
  <si>
    <t>징 수 율</t>
    <phoneticPr fontId="3" type="noConversion"/>
  </si>
  <si>
    <t>나. 시도지역개발기금예수금수입</t>
    <phoneticPr fontId="3" type="noConversion"/>
  </si>
  <si>
    <t>다. 예탁금 원금 회수수입</t>
    <phoneticPr fontId="3" type="noConversion"/>
  </si>
  <si>
    <t>라. 예탁금 이자수입</t>
    <phoneticPr fontId="3" type="noConversion"/>
  </si>
  <si>
    <t>가. 공공예금이자수입</t>
  </si>
  <si>
    <t>10. 기타수입</t>
  </si>
  <si>
    <t>미수납액</t>
  </si>
  <si>
    <t>미수납액
'(E=B-C-D)</t>
  </si>
  <si>
    <t>체납액
(F=E-G)</t>
  </si>
  <si>
    <t>납기미도래
(G)</t>
  </si>
  <si>
    <t>현년도</t>
    <phoneticPr fontId="3" type="noConversion"/>
  </si>
  <si>
    <t>과년도</t>
    <phoneticPr fontId="3" type="noConversion"/>
  </si>
  <si>
    <t>일반회계</t>
    <phoneticPr fontId="3" type="noConversion"/>
  </si>
  <si>
    <t>국공유변상금</t>
    <phoneticPr fontId="3" type="noConversion"/>
  </si>
  <si>
    <t>책임보험미가입과태료</t>
    <phoneticPr fontId="3" type="noConversion"/>
  </si>
  <si>
    <t>자동차검사지연과태료</t>
    <phoneticPr fontId="3" type="noConversion"/>
  </si>
  <si>
    <t>자동차정밀검사과태료</t>
    <phoneticPr fontId="3" type="noConversion"/>
  </si>
  <si>
    <t>부동산실명법과징금</t>
    <phoneticPr fontId="3" type="noConversion"/>
  </si>
  <si>
    <t>건축법이행강제금</t>
    <phoneticPr fontId="3" type="noConversion"/>
  </si>
  <si>
    <t>특별회계</t>
    <phoneticPr fontId="3" type="noConversion"/>
  </si>
  <si>
    <t>주정차위반과태료</t>
    <phoneticPr fontId="3" type="noConversion"/>
  </si>
  <si>
    <t>마. 공유수면사용료</t>
    <phoneticPr fontId="3" type="noConversion"/>
  </si>
  <si>
    <t>바. 시장사용료</t>
    <phoneticPr fontId="3" type="noConversion"/>
  </si>
  <si>
    <t>아. 주차요금수입</t>
    <phoneticPr fontId="3" type="noConversion"/>
  </si>
  <si>
    <t>자. 기타사용료</t>
    <phoneticPr fontId="3" type="noConversion"/>
  </si>
  <si>
    <t>라. 보건의료수수료</t>
    <phoneticPr fontId="3" type="noConversion"/>
  </si>
  <si>
    <t>마. 기타수수료</t>
    <phoneticPr fontId="3" type="noConversion"/>
  </si>
  <si>
    <t>나. 청산금수입</t>
    <phoneticPr fontId="3" type="noConversion"/>
  </si>
  <si>
    <t>다. 매각 사업수입</t>
    <phoneticPr fontId="3" type="noConversion"/>
  </si>
  <si>
    <t>라. 배당금수입</t>
    <phoneticPr fontId="3" type="noConversion"/>
  </si>
  <si>
    <t>마. 기타 사업수입</t>
    <phoneticPr fontId="3" type="noConversion"/>
  </si>
  <si>
    <t>라. 불용품 매각대금</t>
    <phoneticPr fontId="3" type="noConversion"/>
  </si>
  <si>
    <t>나. 융자금회수이자수입</t>
    <phoneticPr fontId="3" type="noConversion"/>
  </si>
  <si>
    <t>다. 기타이자수입</t>
    <phoneticPr fontId="3" type="noConversion"/>
  </si>
  <si>
    <t>8. 자치단체간 부담금</t>
    <phoneticPr fontId="3" type="noConversion"/>
  </si>
  <si>
    <t>9. 보조금 반환수입</t>
    <phoneticPr fontId="3" type="noConversion"/>
  </si>
  <si>
    <t>사. 그외수입</t>
    <phoneticPr fontId="3" type="noConversion"/>
  </si>
  <si>
    <t>가. 체납처분수입</t>
    <phoneticPr fontId="3" type="noConversion"/>
  </si>
  <si>
    <t>나. 보상금수납금</t>
    <phoneticPr fontId="3" type="noConversion"/>
  </si>
  <si>
    <t>다. 기부금수입</t>
    <phoneticPr fontId="3" type="noConversion"/>
  </si>
  <si>
    <t>라. 지적재조사조정금</t>
    <phoneticPr fontId="3" type="noConversion"/>
  </si>
  <si>
    <t>마. 지방교부세감소분보전수입</t>
    <phoneticPr fontId="3" type="noConversion"/>
  </si>
  <si>
    <t>바. 위약금</t>
    <phoneticPr fontId="3" type="noConversion"/>
  </si>
  <si>
    <t>가. 사업장 생산수입</t>
    <phoneticPr fontId="3" type="noConversion"/>
  </si>
  <si>
    <t>12. 과징금</t>
    <phoneticPr fontId="3" type="noConversion"/>
  </si>
  <si>
    <t>13. 이행강제금</t>
    <phoneticPr fontId="3" type="noConversion"/>
  </si>
  <si>
    <t>14. 변상금</t>
    <phoneticPr fontId="3" type="noConversion"/>
  </si>
  <si>
    <t>15. 과태료</t>
    <phoneticPr fontId="3" type="noConversion"/>
  </si>
  <si>
    <t>나. 기타 과태료</t>
    <phoneticPr fontId="3" type="noConversion"/>
  </si>
  <si>
    <t>가. 차량관련 과태료</t>
    <phoneticPr fontId="3" type="noConversion"/>
  </si>
  <si>
    <t>16. 환수금</t>
    <phoneticPr fontId="3" type="noConversion"/>
  </si>
  <si>
    <t>17. 부담금</t>
    <phoneticPr fontId="3" type="noConversion"/>
  </si>
  <si>
    <t>18. 순세계잉여금</t>
    <phoneticPr fontId="3" type="noConversion"/>
  </si>
  <si>
    <t>20. 융자금 원금수입</t>
    <phoneticPr fontId="3" type="noConversion"/>
  </si>
  <si>
    <t>1. 사용료수입</t>
    <phoneticPr fontId="3" type="noConversion"/>
  </si>
  <si>
    <t>2. 사업수입</t>
    <phoneticPr fontId="3" type="noConversion"/>
  </si>
  <si>
    <r>
      <t>지방행정제재</t>
    </r>
    <r>
      <rPr>
        <b/>
        <sz val="9"/>
        <rFont val="맑은 고딕 Semilight"/>
        <family val="3"/>
        <charset val="129"/>
      </rPr>
      <t>‧</t>
    </r>
    <r>
      <rPr>
        <b/>
        <sz val="9"/>
        <rFont val="굴림"/>
        <family val="3"/>
        <charset val="129"/>
      </rPr>
      <t>부과금</t>
    </r>
    <phoneticPr fontId="3" type="noConversion"/>
  </si>
  <si>
    <t>5. 과징금</t>
    <phoneticPr fontId="3" type="noConversion"/>
  </si>
  <si>
    <t>6. 변상금</t>
    <phoneticPr fontId="3" type="noConversion"/>
  </si>
  <si>
    <t>7. 부담금</t>
    <phoneticPr fontId="3" type="noConversion"/>
  </si>
  <si>
    <t>8. 융자금 원금수입</t>
    <phoneticPr fontId="3" type="noConversion"/>
  </si>
  <si>
    <t>19. 전년도이월금</t>
    <phoneticPr fontId="3" type="noConversion"/>
  </si>
  <si>
    <t>나. 폐기물처리수수료</t>
    <phoneticPr fontId="3" type="noConversion"/>
  </si>
  <si>
    <t>6. 이자수입</t>
    <phoneticPr fontId="3" type="noConversion"/>
  </si>
  <si>
    <t>가. 시도비보조금등반환수입</t>
    <phoneticPr fontId="3" type="noConversion"/>
  </si>
  <si>
    <t>나. 자체보조금등반환수입</t>
    <phoneticPr fontId="3" type="noConversion"/>
  </si>
  <si>
    <t>11. 지난년도수입</t>
    <phoneticPr fontId="3" type="noConversion"/>
  </si>
  <si>
    <t>지방행정제재‧부과금</t>
    <phoneticPr fontId="3" type="noConversion"/>
  </si>
  <si>
    <t>21. 보조금등반환금</t>
    <phoneticPr fontId="3" type="noConversion"/>
  </si>
  <si>
    <t>가. 국고보조금등반환금</t>
    <phoneticPr fontId="3" type="noConversion"/>
  </si>
  <si>
    <t>나. 시도비보조금등반환금</t>
    <phoneticPr fontId="3" type="noConversion"/>
  </si>
  <si>
    <t>22. 전입금</t>
    <phoneticPr fontId="3" type="noConversion"/>
  </si>
  <si>
    <t>23. 예탁금 및 예수금</t>
    <phoneticPr fontId="3" type="noConversion"/>
  </si>
  <si>
    <t>2022년     10월    군·구 일반회계 세외수입 징수현황</t>
    <phoneticPr fontId="3" type="noConversion"/>
  </si>
  <si>
    <t>2022. 10월</t>
    <phoneticPr fontId="3" type="noConversion"/>
  </si>
  <si>
    <t>서구</t>
    <phoneticPr fontId="3" type="noConversion"/>
  </si>
  <si>
    <r>
      <t xml:space="preserve">2022년     10월    군·구 일반회계 </t>
    </r>
    <r>
      <rPr>
        <sz val="20"/>
        <color indexed="10"/>
        <rFont val="HY헤드라인M"/>
        <family val="1"/>
        <charset val="129"/>
      </rPr>
      <t xml:space="preserve">(지난년도) </t>
    </r>
    <r>
      <rPr>
        <sz val="20"/>
        <rFont val="HY헤드라인M"/>
        <family val="1"/>
        <charset val="129"/>
      </rPr>
      <t>세외수입 징수현황</t>
    </r>
    <phoneticPr fontId="3" type="noConversion"/>
  </si>
  <si>
    <t>2022년   10월 군·구 과목별 세외수입 징수현황</t>
    <phoneticPr fontId="3" type="noConversion"/>
  </si>
  <si>
    <t>2022년   10월 시 특별회계 세외수입 징수현황</t>
    <phoneticPr fontId="3" type="noConversion"/>
  </si>
  <si>
    <t>징수율(경상적세외수입 총액)</t>
    <phoneticPr fontId="3" type="noConversion"/>
  </si>
  <si>
    <t>징수액</t>
    <phoneticPr fontId="3" type="noConversion"/>
  </si>
  <si>
    <t>징수액(시세외+구세외)</t>
    <phoneticPr fontId="3" type="noConversion"/>
  </si>
  <si>
    <t>징수결정액액(시세외+구세외)</t>
    <phoneticPr fontId="3" type="noConversion"/>
  </si>
  <si>
    <t>체납액축소</t>
    <phoneticPr fontId="3" type="noConversion"/>
  </si>
  <si>
    <t>구세</t>
    <phoneticPr fontId="3" type="noConversion"/>
  </si>
  <si>
    <t>시세외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</si>
</sst>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8" formatCode="#,##0_ "/>
    <numFmt numFmtId="180" formatCode="_-* #,##0.0_-;\-* #,##0.0_-;_-* &quot;-&quot;_-;_-@_-"/>
    <numFmt numFmtId="187" formatCode="_-* #,##0.0000_-;\-* #,##0.0000_-;_-* &quot;-&quot;_-;_-@_-"/>
  </numFmts>
  <fonts count="26" x14ac:knownFonts="1"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10"/>
      <name val="굴림"/>
      <family val="3"/>
      <charset val="129"/>
    </font>
    <font>
      <b/>
      <sz val="12"/>
      <name val="굴림"/>
      <family val="3"/>
      <charset val="129"/>
    </font>
    <font>
      <sz val="9"/>
      <name val="굴림"/>
      <family val="3"/>
      <charset val="129"/>
    </font>
    <font>
      <sz val="11"/>
      <name val="굴림"/>
      <family val="3"/>
      <charset val="129"/>
    </font>
    <font>
      <b/>
      <sz val="9"/>
      <name val="굴림"/>
      <family val="3"/>
      <charset val="129"/>
    </font>
    <font>
      <sz val="9"/>
      <name val="돋움"/>
      <family val="3"/>
      <charset val="129"/>
    </font>
    <font>
      <sz val="20"/>
      <name val="HY헤드라인M"/>
      <family val="1"/>
      <charset val="129"/>
    </font>
    <font>
      <b/>
      <sz val="10"/>
      <name val="굴림"/>
      <family val="3"/>
      <charset val="129"/>
    </font>
    <font>
      <b/>
      <sz val="10"/>
      <color indexed="32"/>
      <name val="맑은 고딕"/>
      <family val="3"/>
      <charset val="129"/>
    </font>
    <font>
      <b/>
      <sz val="11"/>
      <color indexed="32"/>
      <name val="맑은 고딕"/>
      <family val="3"/>
      <charset val="129"/>
    </font>
    <font>
      <b/>
      <sz val="9"/>
      <color indexed="81"/>
      <name val="돋움"/>
      <family val="3"/>
      <charset val="129"/>
    </font>
    <font>
      <sz val="9"/>
      <color indexed="10"/>
      <name val="굴림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맑은 고딕 Semilight"/>
      <family val="3"/>
      <charset val="129"/>
    </font>
    <font>
      <b/>
      <sz val="9"/>
      <name val="맑은 고딕 Semilight"/>
      <family val="3"/>
      <charset val="129"/>
    </font>
    <font>
      <sz val="20"/>
      <color indexed="10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inor"/>
    </font>
    <font>
      <sz val="9"/>
      <color rgb="FF000000"/>
      <name val="굴림"/>
      <family val="3"/>
      <charset val="129"/>
    </font>
  </fonts>
  <fills count="16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FEFCB6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1" fillId="0" borderId="0">
      <alignment vertical="center"/>
    </xf>
    <xf numFmtId="0" fontId="2" fillId="0" borderId="0"/>
  </cellStyleXfs>
  <cellXfs count="247">
    <xf numFmtId="0" fontId="0" fillId="0" borderId="0" xfId="0"/>
    <xf numFmtId="41" fontId="4" fillId="0" borderId="0" xfId="1" applyFont="1" applyFill="1" applyBorder="1" applyAlignment="1" applyProtection="1">
      <alignment vertical="center"/>
    </xf>
    <xf numFmtId="41" fontId="5" fillId="0" borderId="0" xfId="1" applyFont="1" applyFill="1" applyBorder="1" applyAlignment="1" applyProtection="1">
      <alignment vertical="center"/>
    </xf>
    <xf numFmtId="41" fontId="5" fillId="0" borderId="0" xfId="1" applyFont="1" applyAlignment="1" applyProtection="1">
      <alignment vertical="center"/>
    </xf>
    <xf numFmtId="41" fontId="4" fillId="0" borderId="0" xfId="1" applyFont="1" applyAlignment="1" applyProtection="1">
      <alignment vertical="center"/>
    </xf>
    <xf numFmtId="41" fontId="7" fillId="0" borderId="0" xfId="1" applyFont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6" fillId="0" borderId="0" xfId="0" applyFont="1" applyFill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8" fillId="0" borderId="0" xfId="0" applyFont="1" applyFill="1" applyProtection="1"/>
    <xf numFmtId="41" fontId="7" fillId="2" borderId="1" xfId="1" applyFont="1" applyFill="1" applyBorder="1" applyAlignment="1" applyProtection="1">
      <alignment vertical="center"/>
    </xf>
    <xf numFmtId="41" fontId="7" fillId="0" borderId="1" xfId="1" applyFont="1" applyFill="1" applyBorder="1" applyAlignment="1" applyProtection="1">
      <alignment vertical="center"/>
    </xf>
    <xf numFmtId="0" fontId="2" fillId="0" borderId="0" xfId="0" applyFont="1" applyFill="1" applyAlignment="1">
      <alignment vertical="center"/>
    </xf>
    <xf numFmtId="0" fontId="6" fillId="0" borderId="0" xfId="4" applyFont="1" applyFill="1" applyBorder="1" applyAlignment="1" applyProtection="1">
      <alignment vertical="center"/>
    </xf>
    <xf numFmtId="0" fontId="5" fillId="0" borderId="0" xfId="4" applyFont="1" applyFill="1" applyBorder="1" applyAlignment="1" applyProtection="1">
      <alignment vertical="center"/>
    </xf>
    <xf numFmtId="0" fontId="1" fillId="0" borderId="0" xfId="0" applyFont="1" applyFill="1" applyAlignment="1">
      <alignment vertical="center"/>
    </xf>
    <xf numFmtId="41" fontId="9" fillId="3" borderId="1" xfId="1" applyFont="1" applyFill="1" applyBorder="1" applyAlignment="1" applyProtection="1">
      <alignment vertical="center"/>
    </xf>
    <xf numFmtId="0" fontId="10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41" fontId="9" fillId="4" borderId="2" xfId="1" applyFont="1" applyFill="1" applyBorder="1" applyAlignment="1" applyProtection="1">
      <alignment vertical="center" shrinkToFit="1"/>
    </xf>
    <xf numFmtId="41" fontId="9" fillId="4" borderId="3" xfId="1" applyFont="1" applyFill="1" applyBorder="1" applyAlignment="1" applyProtection="1">
      <alignment vertical="center" shrinkToFit="1"/>
    </xf>
    <xf numFmtId="41" fontId="9" fillId="3" borderId="4" xfId="1" applyFont="1" applyFill="1" applyBorder="1" applyAlignment="1" applyProtection="1">
      <alignment vertical="center"/>
    </xf>
    <xf numFmtId="41" fontId="9" fillId="3" borderId="1" xfId="1" applyFont="1" applyFill="1" applyBorder="1" applyAlignment="1" applyProtection="1">
      <alignment vertical="center" shrinkToFit="1"/>
    </xf>
    <xf numFmtId="41" fontId="7" fillId="0" borderId="1" xfId="1" applyFont="1" applyFill="1" applyBorder="1" applyAlignment="1" applyProtection="1">
      <alignment vertical="center" shrinkToFit="1"/>
    </xf>
    <xf numFmtId="180" fontId="7" fillId="0" borderId="1" xfId="1" applyNumberFormat="1" applyFont="1" applyFill="1" applyBorder="1" applyAlignment="1" applyProtection="1">
      <alignment vertical="center" shrinkToFit="1"/>
    </xf>
    <xf numFmtId="180" fontId="7" fillId="0" borderId="5" xfId="1" applyNumberFormat="1" applyFont="1" applyFill="1" applyBorder="1" applyAlignment="1" applyProtection="1">
      <alignment vertical="center" shrinkToFit="1"/>
    </xf>
    <xf numFmtId="41" fontId="9" fillId="4" borderId="1" xfId="1" applyFont="1" applyFill="1" applyBorder="1" applyAlignment="1" applyProtection="1">
      <alignment vertical="center" shrinkToFit="1"/>
    </xf>
    <xf numFmtId="41" fontId="7" fillId="0" borderId="6" xfId="1" applyFont="1" applyFill="1" applyBorder="1" applyAlignment="1" applyProtection="1">
      <alignment vertical="center"/>
    </xf>
    <xf numFmtId="41" fontId="7" fillId="0" borderId="6" xfId="1" applyFont="1" applyFill="1" applyBorder="1" applyAlignment="1" applyProtection="1">
      <alignment vertical="center" shrinkToFit="1"/>
    </xf>
    <xf numFmtId="41" fontId="12" fillId="2" borderId="7" xfId="1" applyFont="1" applyFill="1" applyBorder="1" applyAlignment="1" applyProtection="1">
      <alignment horizontal="center" vertical="center"/>
    </xf>
    <xf numFmtId="41" fontId="12" fillId="2" borderId="8" xfId="1" applyFont="1" applyFill="1" applyBorder="1" applyAlignment="1" applyProtection="1">
      <alignment horizontal="center" vertical="center" shrinkToFit="1"/>
    </xf>
    <xf numFmtId="180" fontId="9" fillId="0" borderId="1" xfId="1" applyNumberFormat="1" applyFont="1" applyFill="1" applyBorder="1" applyAlignment="1" applyProtection="1">
      <alignment vertical="center" shrinkToFit="1"/>
    </xf>
    <xf numFmtId="180" fontId="9" fillId="0" borderId="5" xfId="1" applyNumberFormat="1" applyFont="1" applyFill="1" applyBorder="1" applyAlignment="1" applyProtection="1">
      <alignment vertical="center" shrinkToFit="1"/>
    </xf>
    <xf numFmtId="41" fontId="7" fillId="0" borderId="1" xfId="1" applyFont="1" applyFill="1" applyBorder="1" applyAlignment="1" applyProtection="1">
      <alignment vertical="center" shrinkToFit="1"/>
      <protection locked="0"/>
    </xf>
    <xf numFmtId="180" fontId="9" fillId="0" borderId="6" xfId="1" applyNumberFormat="1" applyFont="1" applyFill="1" applyBorder="1" applyAlignment="1" applyProtection="1">
      <alignment vertical="center" shrinkToFit="1"/>
    </xf>
    <xf numFmtId="180" fontId="9" fillId="0" borderId="9" xfId="1" applyNumberFormat="1" applyFont="1" applyFill="1" applyBorder="1" applyAlignment="1" applyProtection="1">
      <alignment vertical="center" shrinkToFit="1"/>
    </xf>
    <xf numFmtId="41" fontId="6" fillId="5" borderId="10" xfId="1" applyFont="1" applyFill="1" applyBorder="1" applyAlignment="1" applyProtection="1">
      <alignment horizontal="center" vertical="center"/>
    </xf>
    <xf numFmtId="41" fontId="8" fillId="0" borderId="0" xfId="1" applyFont="1" applyFill="1" applyBorder="1" applyAlignment="1" applyProtection="1">
      <alignment vertical="center"/>
    </xf>
    <xf numFmtId="180" fontId="9" fillId="9" borderId="2" xfId="1" applyNumberFormat="1" applyFont="1" applyFill="1" applyBorder="1" applyAlignment="1" applyProtection="1">
      <alignment vertical="center" shrinkToFit="1"/>
    </xf>
    <xf numFmtId="180" fontId="9" fillId="9" borderId="11" xfId="1" applyNumberFormat="1" applyFont="1" applyFill="1" applyBorder="1" applyAlignment="1" applyProtection="1">
      <alignment vertical="center" shrinkToFit="1"/>
    </xf>
    <xf numFmtId="180" fontId="9" fillId="9" borderId="3" xfId="1" applyNumberFormat="1" applyFont="1" applyFill="1" applyBorder="1" applyAlignment="1" applyProtection="1">
      <alignment vertical="center" shrinkToFit="1"/>
    </xf>
    <xf numFmtId="180" fontId="9" fillId="9" borderId="12" xfId="1" applyNumberFormat="1" applyFont="1" applyFill="1" applyBorder="1" applyAlignment="1" applyProtection="1">
      <alignment vertical="center" shrinkToFit="1"/>
    </xf>
    <xf numFmtId="180" fontId="9" fillId="10" borderId="1" xfId="1" applyNumberFormat="1" applyFont="1" applyFill="1" applyBorder="1" applyAlignment="1" applyProtection="1">
      <alignment vertical="center" shrinkToFit="1"/>
    </xf>
    <xf numFmtId="180" fontId="9" fillId="10" borderId="5" xfId="1" applyNumberFormat="1" applyFont="1" applyFill="1" applyBorder="1" applyAlignment="1" applyProtection="1">
      <alignment vertical="center" shrinkToFit="1"/>
    </xf>
    <xf numFmtId="180" fontId="9" fillId="9" borderId="1" xfId="1" applyNumberFormat="1" applyFont="1" applyFill="1" applyBorder="1" applyAlignment="1" applyProtection="1">
      <alignment vertical="center" shrinkToFit="1"/>
    </xf>
    <xf numFmtId="180" fontId="9" fillId="9" borderId="5" xfId="1" applyNumberFormat="1" applyFont="1" applyFill="1" applyBorder="1" applyAlignment="1" applyProtection="1">
      <alignment vertical="center" shrinkToFit="1"/>
    </xf>
    <xf numFmtId="41" fontId="7" fillId="2" borderId="13" xfId="1" applyFont="1" applyFill="1" applyBorder="1" applyAlignment="1" applyProtection="1">
      <alignment vertical="center"/>
    </xf>
    <xf numFmtId="41" fontId="7" fillId="2" borderId="14" xfId="1" applyFont="1" applyFill="1" applyBorder="1" applyAlignment="1" applyProtection="1">
      <alignment horizontal="right" vertical="center"/>
    </xf>
    <xf numFmtId="41" fontId="7" fillId="2" borderId="15" xfId="1" applyFont="1" applyFill="1" applyBorder="1" applyAlignment="1" applyProtection="1">
      <alignment horizontal="right" vertical="center"/>
    </xf>
    <xf numFmtId="41" fontId="7" fillId="6" borderId="1" xfId="1" applyFont="1" applyFill="1" applyBorder="1" applyAlignment="1" applyProtection="1">
      <alignment vertical="center" shrinkToFit="1"/>
    </xf>
    <xf numFmtId="41" fontId="7" fillId="3" borderId="1" xfId="1" applyFont="1" applyFill="1" applyBorder="1" applyAlignment="1" applyProtection="1">
      <alignment vertical="center" shrinkToFit="1"/>
    </xf>
    <xf numFmtId="41" fontId="7" fillId="2" borderId="6" xfId="1" applyFont="1" applyFill="1" applyBorder="1" applyAlignment="1" applyProtection="1">
      <alignment vertical="center"/>
    </xf>
    <xf numFmtId="41" fontId="7" fillId="0" borderId="6" xfId="1" applyFont="1" applyFill="1" applyBorder="1" applyAlignment="1" applyProtection="1">
      <alignment vertical="center" shrinkToFit="1"/>
      <protection locked="0"/>
    </xf>
    <xf numFmtId="41" fontId="7" fillId="2" borderId="16" xfId="1" applyFont="1" applyFill="1" applyBorder="1" applyAlignment="1" applyProtection="1">
      <alignment horizontal="centerContinuous" vertical="center"/>
    </xf>
    <xf numFmtId="41" fontId="7" fillId="2" borderId="16" xfId="1" applyFont="1" applyFill="1" applyBorder="1" applyAlignment="1" applyProtection="1">
      <alignment horizontal="center" vertical="center"/>
    </xf>
    <xf numFmtId="41" fontId="7" fillId="2" borderId="17" xfId="1" applyFont="1" applyFill="1" applyBorder="1" applyAlignment="1" applyProtection="1">
      <alignment vertical="center"/>
    </xf>
    <xf numFmtId="41" fontId="7" fillId="2" borderId="0" xfId="1" applyFont="1" applyFill="1" applyBorder="1" applyAlignment="1" applyProtection="1">
      <alignment vertical="center"/>
    </xf>
    <xf numFmtId="41" fontId="7" fillId="2" borderId="18" xfId="1" applyFont="1" applyFill="1" applyBorder="1" applyAlignment="1" applyProtection="1">
      <alignment vertical="center"/>
    </xf>
    <xf numFmtId="41" fontId="7" fillId="2" borderId="19" xfId="1" quotePrefix="1" applyFont="1" applyFill="1" applyBorder="1" applyAlignment="1" applyProtection="1">
      <alignment horizontal="center" vertical="center"/>
    </xf>
    <xf numFmtId="41" fontId="7" fillId="2" borderId="7" xfId="1" quotePrefix="1" applyFont="1" applyFill="1" applyBorder="1" applyAlignment="1" applyProtection="1">
      <alignment horizontal="center" vertical="center"/>
    </xf>
    <xf numFmtId="41" fontId="7" fillId="2" borderId="8" xfId="1" quotePrefix="1" applyFont="1" applyFill="1" applyBorder="1" applyAlignment="1" applyProtection="1">
      <alignment horizontal="center" vertical="center"/>
    </xf>
    <xf numFmtId="41" fontId="7" fillId="6" borderId="3" xfId="1" applyFont="1" applyFill="1" applyBorder="1" applyAlignment="1" applyProtection="1">
      <alignment vertical="center" shrinkToFit="1"/>
    </xf>
    <xf numFmtId="41" fontId="7" fillId="7" borderId="20" xfId="1" applyFont="1" applyFill="1" applyBorder="1" applyAlignment="1" applyProtection="1">
      <alignment vertical="center" shrinkToFit="1"/>
    </xf>
    <xf numFmtId="41" fontId="7" fillId="6" borderId="12" xfId="1" applyFont="1" applyFill="1" applyBorder="1" applyAlignment="1" applyProtection="1">
      <alignment vertical="center" shrinkToFit="1"/>
    </xf>
    <xf numFmtId="41" fontId="7" fillId="3" borderId="5" xfId="1" applyFont="1" applyFill="1" applyBorder="1" applyAlignment="1" applyProtection="1">
      <alignment vertical="center" shrinkToFit="1"/>
    </xf>
    <xf numFmtId="41" fontId="7" fillId="0" borderId="5" xfId="1" applyFont="1" applyFill="1" applyBorder="1" applyAlignment="1" applyProtection="1">
      <alignment vertical="center" shrinkToFit="1"/>
    </xf>
    <xf numFmtId="41" fontId="7" fillId="8" borderId="1" xfId="1" applyFont="1" applyFill="1" applyBorder="1" applyAlignment="1" applyProtection="1">
      <alignment vertical="center" shrinkToFit="1"/>
      <protection locked="0"/>
    </xf>
    <xf numFmtId="41" fontId="7" fillId="3" borderId="1" xfId="1" applyFont="1" applyFill="1" applyBorder="1" applyAlignment="1" applyProtection="1">
      <alignment vertical="center" shrinkToFit="1"/>
      <protection locked="0"/>
    </xf>
    <xf numFmtId="41" fontId="7" fillId="2" borderId="21" xfId="1" applyFont="1" applyFill="1" applyBorder="1" applyAlignment="1" applyProtection="1">
      <alignment vertical="center"/>
    </xf>
    <xf numFmtId="41" fontId="7" fillId="2" borderId="22" xfId="1" applyFont="1" applyFill="1" applyBorder="1" applyAlignment="1" applyProtection="1">
      <alignment vertical="center"/>
    </xf>
    <xf numFmtId="41" fontId="7" fillId="7" borderId="2" xfId="1" applyFont="1" applyFill="1" applyBorder="1" applyAlignment="1" applyProtection="1">
      <alignment vertical="center" shrinkToFit="1"/>
    </xf>
    <xf numFmtId="180" fontId="7" fillId="7" borderId="2" xfId="1" applyNumberFormat="1" applyFont="1" applyFill="1" applyBorder="1" applyAlignment="1" applyProtection="1">
      <alignment vertical="center" shrinkToFit="1"/>
    </xf>
    <xf numFmtId="180" fontId="7" fillId="7" borderId="11" xfId="1" applyNumberFormat="1" applyFont="1" applyFill="1" applyBorder="1" applyAlignment="1" applyProtection="1">
      <alignment vertical="center" shrinkToFit="1"/>
    </xf>
    <xf numFmtId="180" fontId="7" fillId="7" borderId="20" xfId="1" applyNumberFormat="1" applyFont="1" applyFill="1" applyBorder="1" applyAlignment="1" applyProtection="1">
      <alignment vertical="center" shrinkToFit="1"/>
    </xf>
    <xf numFmtId="180" fontId="7" fillId="7" borderId="23" xfId="1" applyNumberFormat="1" applyFont="1" applyFill="1" applyBorder="1" applyAlignment="1" applyProtection="1">
      <alignment vertical="center" shrinkToFit="1"/>
    </xf>
    <xf numFmtId="180" fontId="7" fillId="6" borderId="1" xfId="1" applyNumberFormat="1" applyFont="1" applyFill="1" applyBorder="1" applyAlignment="1" applyProtection="1">
      <alignment vertical="center" shrinkToFit="1"/>
    </xf>
    <xf numFmtId="180" fontId="7" fillId="6" borderId="5" xfId="1" applyNumberFormat="1" applyFont="1" applyFill="1" applyBorder="1" applyAlignment="1" applyProtection="1">
      <alignment vertical="center" shrinkToFit="1"/>
    </xf>
    <xf numFmtId="180" fontId="7" fillId="3" borderId="1" xfId="1" applyNumberFormat="1" applyFont="1" applyFill="1" applyBorder="1" applyAlignment="1" applyProtection="1">
      <alignment vertical="center" shrinkToFit="1"/>
    </xf>
    <xf numFmtId="180" fontId="7" fillId="3" borderId="5" xfId="1" applyNumberFormat="1" applyFont="1" applyFill="1" applyBorder="1" applyAlignment="1" applyProtection="1">
      <alignment vertical="center" shrinkToFit="1"/>
    </xf>
    <xf numFmtId="180" fontId="7" fillId="0" borderId="6" xfId="1" applyNumberFormat="1" applyFont="1" applyFill="1" applyBorder="1" applyAlignment="1" applyProtection="1">
      <alignment vertical="center" shrinkToFit="1"/>
    </xf>
    <xf numFmtId="180" fontId="7" fillId="0" borderId="9" xfId="1" applyNumberFormat="1" applyFont="1" applyFill="1" applyBorder="1" applyAlignment="1" applyProtection="1">
      <alignment vertical="center" shrinkToFit="1"/>
    </xf>
    <xf numFmtId="41" fontId="9" fillId="3" borderId="1" xfId="1" applyFont="1" applyFill="1" applyBorder="1" applyAlignment="1" applyProtection="1">
      <alignment vertical="center" shrinkToFit="1"/>
      <protection locked="0"/>
    </xf>
    <xf numFmtId="41" fontId="16" fillId="0" borderId="0" xfId="1" applyFont="1" applyAlignment="1" applyProtection="1">
      <alignment vertical="center"/>
    </xf>
    <xf numFmtId="0" fontId="0" fillId="0" borderId="24" xfId="0" applyBorder="1" applyAlignment="1">
      <alignment vertical="center"/>
    </xf>
    <xf numFmtId="41" fontId="7" fillId="0" borderId="3" xfId="1" applyFont="1" applyFill="1" applyBorder="1" applyAlignment="1" applyProtection="1">
      <alignment vertical="center"/>
    </xf>
    <xf numFmtId="41" fontId="7" fillId="0" borderId="3" xfId="1" applyFont="1" applyFill="1" applyBorder="1" applyAlignment="1" applyProtection="1">
      <alignment vertical="center" shrinkToFit="1"/>
      <protection locked="0"/>
    </xf>
    <xf numFmtId="41" fontId="7" fillId="0" borderId="3" xfId="1" applyFont="1" applyFill="1" applyBorder="1" applyAlignment="1" applyProtection="1">
      <alignment vertical="center" shrinkToFit="1"/>
    </xf>
    <xf numFmtId="180" fontId="9" fillId="0" borderId="3" xfId="1" applyNumberFormat="1" applyFont="1" applyFill="1" applyBorder="1" applyAlignment="1" applyProtection="1">
      <alignment vertical="center" shrinkToFit="1"/>
    </xf>
    <xf numFmtId="180" fontId="9" fillId="0" borderId="12" xfId="1" applyNumberFormat="1" applyFont="1" applyFill="1" applyBorder="1" applyAlignment="1" applyProtection="1">
      <alignment vertical="center" shrinkToFit="1"/>
    </xf>
    <xf numFmtId="41" fontId="9" fillId="0" borderId="22" xfId="1" applyFont="1" applyFill="1" applyBorder="1" applyAlignment="1" applyProtection="1">
      <alignment vertical="center"/>
    </xf>
    <xf numFmtId="41" fontId="7" fillId="3" borderId="7" xfId="1" applyFont="1" applyFill="1" applyBorder="1" applyAlignment="1" applyProtection="1">
      <alignment vertical="center" shrinkToFit="1"/>
      <protection locked="0"/>
    </xf>
    <xf numFmtId="41" fontId="7" fillId="3" borderId="7" xfId="1" applyFont="1" applyFill="1" applyBorder="1" applyAlignment="1" applyProtection="1">
      <alignment vertical="center" shrinkToFit="1"/>
    </xf>
    <xf numFmtId="180" fontId="7" fillId="10" borderId="1" xfId="1" applyNumberFormat="1" applyFont="1" applyFill="1" applyBorder="1" applyAlignment="1" applyProtection="1">
      <alignment vertical="center" shrinkToFit="1"/>
    </xf>
    <xf numFmtId="180" fontId="7" fillId="10" borderId="5" xfId="1" applyNumberFormat="1" applyFont="1" applyFill="1" applyBorder="1" applyAlignment="1" applyProtection="1">
      <alignment vertical="center" shrinkToFit="1"/>
    </xf>
    <xf numFmtId="41" fontId="7" fillId="2" borderId="7" xfId="1" applyFont="1" applyFill="1" applyBorder="1" applyAlignment="1" applyProtection="1">
      <alignment vertical="center"/>
    </xf>
    <xf numFmtId="41" fontId="7" fillId="8" borderId="7" xfId="1" applyFont="1" applyFill="1" applyBorder="1" applyAlignment="1" applyProtection="1">
      <alignment vertical="center" shrinkToFit="1"/>
      <protection locked="0"/>
    </xf>
    <xf numFmtId="41" fontId="7" fillId="0" borderId="7" xfId="1" applyFont="1" applyFill="1" applyBorder="1" applyAlignment="1" applyProtection="1">
      <alignment vertical="center" shrinkToFit="1"/>
    </xf>
    <xf numFmtId="180" fontId="7" fillId="0" borderId="7" xfId="1" applyNumberFormat="1" applyFont="1" applyFill="1" applyBorder="1" applyAlignment="1" applyProtection="1">
      <alignment vertical="center" shrinkToFit="1"/>
    </xf>
    <xf numFmtId="180" fontId="7" fillId="0" borderId="8" xfId="1" applyNumberFormat="1" applyFont="1" applyFill="1" applyBorder="1" applyAlignment="1" applyProtection="1">
      <alignment vertical="center" shrinkToFit="1"/>
    </xf>
    <xf numFmtId="41" fontId="7" fillId="8" borderId="6" xfId="1" applyFont="1" applyFill="1" applyBorder="1" applyAlignment="1" applyProtection="1">
      <alignment vertical="center" shrinkToFit="1"/>
      <protection locked="0"/>
    </xf>
    <xf numFmtId="180" fontId="7" fillId="10" borderId="7" xfId="1" applyNumberFormat="1" applyFont="1" applyFill="1" applyBorder="1" applyAlignment="1" applyProtection="1">
      <alignment vertical="center" shrinkToFit="1"/>
    </xf>
    <xf numFmtId="180" fontId="7" fillId="10" borderId="8" xfId="1" applyNumberFormat="1" applyFont="1" applyFill="1" applyBorder="1" applyAlignment="1" applyProtection="1">
      <alignment vertical="center" shrinkToFit="1"/>
    </xf>
    <xf numFmtId="180" fontId="7" fillId="10" borderId="1" xfId="1" applyNumberFormat="1" applyFont="1" applyFill="1" applyBorder="1" applyAlignment="1" applyProtection="1">
      <alignment vertical="center" shrinkToFit="1"/>
    </xf>
    <xf numFmtId="180" fontId="7" fillId="10" borderId="5" xfId="1" applyNumberFormat="1" applyFont="1" applyFill="1" applyBorder="1" applyAlignment="1" applyProtection="1">
      <alignment vertical="center" shrinkToFit="1"/>
    </xf>
    <xf numFmtId="41" fontId="7" fillId="11" borderId="4" xfId="1" applyFont="1" applyFill="1" applyBorder="1" applyAlignment="1" applyProtection="1">
      <alignment vertical="center"/>
    </xf>
    <xf numFmtId="41" fontId="7" fillId="11" borderId="1" xfId="1" applyFont="1" applyFill="1" applyBorder="1" applyAlignment="1" applyProtection="1">
      <alignment vertical="center"/>
    </xf>
    <xf numFmtId="41" fontId="12" fillId="2" borderId="25" xfId="1" applyFont="1" applyFill="1" applyBorder="1" applyAlignment="1" applyProtection="1">
      <alignment horizontal="centerContinuous" vertical="center"/>
    </xf>
    <xf numFmtId="41" fontId="12" fillId="2" borderId="20" xfId="1" applyFont="1" applyFill="1" applyBorder="1" applyAlignment="1" applyProtection="1">
      <alignment horizontal="centerContinuous" vertical="center"/>
    </xf>
    <xf numFmtId="41" fontId="7" fillId="2" borderId="20" xfId="1" applyFont="1" applyFill="1" applyBorder="1" applyAlignment="1" applyProtection="1">
      <alignment horizontal="centerContinuous" vertical="center"/>
    </xf>
    <xf numFmtId="41" fontId="7" fillId="2" borderId="25" xfId="1" applyFont="1" applyFill="1" applyBorder="1" applyAlignment="1" applyProtection="1">
      <alignment horizontal="centerContinuous" vertical="center"/>
    </xf>
    <xf numFmtId="41" fontId="7" fillId="2" borderId="19" xfId="1" quotePrefix="1" applyFont="1" applyFill="1" applyBorder="1" applyAlignment="1" applyProtection="1">
      <alignment horizontal="center" vertical="center" wrapText="1"/>
    </xf>
    <xf numFmtId="41" fontId="12" fillId="2" borderId="19" xfId="1" quotePrefix="1" applyFont="1" applyFill="1" applyBorder="1" applyAlignment="1" applyProtection="1">
      <alignment horizontal="center" vertical="center" wrapText="1"/>
    </xf>
    <xf numFmtId="41" fontId="7" fillId="7" borderId="26" xfId="1" applyFont="1" applyFill="1" applyBorder="1" applyAlignment="1" applyProtection="1">
      <alignment horizontal="center" vertical="center"/>
    </xf>
    <xf numFmtId="41" fontId="7" fillId="7" borderId="26" xfId="1" applyFont="1" applyFill="1" applyBorder="1" applyAlignment="1" applyProtection="1">
      <alignment vertical="center" shrinkToFit="1"/>
    </xf>
    <xf numFmtId="180" fontId="7" fillId="7" borderId="26" xfId="1" applyNumberFormat="1" applyFont="1" applyFill="1" applyBorder="1" applyAlignment="1" applyProtection="1">
      <alignment vertical="center" shrinkToFit="1"/>
    </xf>
    <xf numFmtId="180" fontId="7" fillId="7" borderId="27" xfId="1" applyNumberFormat="1" applyFont="1" applyFill="1" applyBorder="1" applyAlignment="1" applyProtection="1">
      <alignment vertical="center" shrinkToFit="1"/>
    </xf>
    <xf numFmtId="41" fontId="7" fillId="7" borderId="3" xfId="1" applyFont="1" applyFill="1" applyBorder="1" applyAlignment="1" applyProtection="1">
      <alignment horizontal="center" vertical="center"/>
    </xf>
    <xf numFmtId="41" fontId="7" fillId="7" borderId="3" xfId="1" applyFont="1" applyFill="1" applyBorder="1" applyAlignment="1" applyProtection="1">
      <alignment vertical="center" shrinkToFit="1"/>
    </xf>
    <xf numFmtId="180" fontId="7" fillId="7" borderId="3" xfId="1" applyNumberFormat="1" applyFont="1" applyFill="1" applyBorder="1" applyAlignment="1" applyProtection="1">
      <alignment vertical="center" shrinkToFit="1"/>
    </xf>
    <xf numFmtId="180" fontId="7" fillId="7" borderId="12" xfId="1" applyNumberFormat="1" applyFont="1" applyFill="1" applyBorder="1" applyAlignment="1" applyProtection="1">
      <alignment vertical="center" shrinkToFit="1"/>
    </xf>
    <xf numFmtId="0" fontId="7" fillId="0" borderId="0" xfId="0" applyFont="1" applyBorder="1" applyAlignment="1" applyProtection="1">
      <alignment vertical="center"/>
    </xf>
    <xf numFmtId="41" fontId="7" fillId="7" borderId="3" xfId="1" applyFont="1" applyFill="1" applyBorder="1" applyAlignment="1" applyProtection="1">
      <alignment vertical="center"/>
    </xf>
    <xf numFmtId="41" fontId="7" fillId="7" borderId="26" xfId="1" applyFont="1" applyFill="1" applyBorder="1" applyAlignment="1" applyProtection="1">
      <alignment vertical="center"/>
    </xf>
    <xf numFmtId="41" fontId="7" fillId="12" borderId="1" xfId="1" applyFont="1" applyFill="1" applyBorder="1" applyAlignment="1" applyProtection="1">
      <alignment vertical="center"/>
    </xf>
    <xf numFmtId="41" fontId="7" fillId="12" borderId="1" xfId="1" applyFont="1" applyFill="1" applyBorder="1" applyAlignment="1" applyProtection="1">
      <alignment vertical="center" shrinkToFit="1"/>
      <protection locked="0"/>
    </xf>
    <xf numFmtId="41" fontId="7" fillId="12" borderId="1" xfId="1" applyFont="1" applyFill="1" applyBorder="1" applyAlignment="1" applyProtection="1">
      <alignment vertical="center" shrinkToFit="1"/>
    </xf>
    <xf numFmtId="41" fontId="7" fillId="12" borderId="5" xfId="1" applyFont="1" applyFill="1" applyBorder="1" applyAlignment="1" applyProtection="1">
      <alignment vertical="center" shrinkToFit="1"/>
    </xf>
    <xf numFmtId="41" fontId="7" fillId="12" borderId="3" xfId="1" applyFont="1" applyFill="1" applyBorder="1" applyAlignment="1" applyProtection="1">
      <alignment vertical="center" shrinkToFit="1"/>
    </xf>
    <xf numFmtId="41" fontId="7" fillId="12" borderId="12" xfId="1" applyFont="1" applyFill="1" applyBorder="1" applyAlignment="1" applyProtection="1">
      <alignment vertical="center" shrinkToFit="1"/>
    </xf>
    <xf numFmtId="41" fontId="7" fillId="0" borderId="7" xfId="1" applyFont="1" applyFill="1" applyBorder="1" applyAlignment="1" applyProtection="1">
      <alignment vertical="center" shrinkToFit="1"/>
      <protection locked="0"/>
    </xf>
    <xf numFmtId="41" fontId="7" fillId="0" borderId="8" xfId="1" applyFont="1" applyFill="1" applyBorder="1" applyAlignment="1" applyProtection="1">
      <alignment vertical="center" shrinkToFit="1"/>
    </xf>
    <xf numFmtId="41" fontId="7" fillId="12" borderId="20" xfId="1" applyFont="1" applyFill="1" applyBorder="1" applyAlignment="1" applyProtection="1">
      <alignment vertical="center" shrinkToFit="1"/>
    </xf>
    <xf numFmtId="41" fontId="7" fillId="12" borderId="23" xfId="1" applyFont="1" applyFill="1" applyBorder="1" applyAlignment="1" applyProtection="1">
      <alignment vertical="center" shrinkToFit="1"/>
    </xf>
    <xf numFmtId="41" fontId="7" fillId="12" borderId="6" xfId="1" applyFont="1" applyFill="1" applyBorder="1" applyAlignment="1" applyProtection="1">
      <alignment vertical="center"/>
    </xf>
    <xf numFmtId="41" fontId="7" fillId="12" borderId="6" xfId="1" applyFont="1" applyFill="1" applyBorder="1" applyAlignment="1" applyProtection="1">
      <alignment vertical="center" shrinkToFit="1"/>
      <protection locked="0"/>
    </xf>
    <xf numFmtId="41" fontId="7" fillId="12" borderId="6" xfId="1" applyFont="1" applyFill="1" applyBorder="1" applyAlignment="1" applyProtection="1">
      <alignment vertical="center" shrinkToFit="1"/>
    </xf>
    <xf numFmtId="41" fontId="7" fillId="12" borderId="9" xfId="1" applyFont="1" applyFill="1" applyBorder="1" applyAlignment="1" applyProtection="1">
      <alignment vertical="center" shrinkToFit="1"/>
    </xf>
    <xf numFmtId="41" fontId="7" fillId="0" borderId="9" xfId="1" applyFont="1" applyFill="1" applyBorder="1" applyAlignment="1" applyProtection="1">
      <alignment vertical="center" shrinkToFit="1"/>
    </xf>
    <xf numFmtId="41" fontId="7" fillId="13" borderId="1" xfId="1" applyFont="1" applyFill="1" applyBorder="1" applyAlignment="1" applyProtection="1">
      <alignment vertical="center" shrinkToFit="1"/>
      <protection locked="0"/>
    </xf>
    <xf numFmtId="41" fontId="7" fillId="13" borderId="1" xfId="1" applyFont="1" applyFill="1" applyBorder="1" applyAlignment="1" applyProtection="1">
      <alignment vertical="center" shrinkToFit="1"/>
    </xf>
    <xf numFmtId="180" fontId="7" fillId="13" borderId="1" xfId="1" applyNumberFormat="1" applyFont="1" applyFill="1" applyBorder="1" applyAlignment="1" applyProtection="1">
      <alignment vertical="center" shrinkToFit="1"/>
    </xf>
    <xf numFmtId="180" fontId="7" fillId="13" borderId="5" xfId="1" applyNumberFormat="1" applyFont="1" applyFill="1" applyBorder="1" applyAlignment="1" applyProtection="1">
      <alignment vertical="center" shrinkToFit="1"/>
    </xf>
    <xf numFmtId="41" fontId="7" fillId="14" borderId="1" xfId="1" applyFont="1" applyFill="1" applyBorder="1" applyAlignment="1" applyProtection="1">
      <alignment vertical="center" shrinkToFit="1"/>
      <protection locked="0"/>
    </xf>
    <xf numFmtId="41" fontId="7" fillId="14" borderId="1" xfId="1" applyFont="1" applyFill="1" applyBorder="1" applyAlignment="1" applyProtection="1">
      <alignment vertical="center" shrinkToFit="1"/>
    </xf>
    <xf numFmtId="180" fontId="7" fillId="14" borderId="1" xfId="1" applyNumberFormat="1" applyFont="1" applyFill="1" applyBorder="1" applyAlignment="1" applyProtection="1">
      <alignment vertical="center" shrinkToFit="1"/>
    </xf>
    <xf numFmtId="180" fontId="7" fillId="14" borderId="5" xfId="1" applyNumberFormat="1" applyFont="1" applyFill="1" applyBorder="1" applyAlignment="1" applyProtection="1">
      <alignment vertical="center" shrinkToFit="1"/>
    </xf>
    <xf numFmtId="41" fontId="7" fillId="0" borderId="4" xfId="1" applyFont="1" applyFill="1" applyBorder="1" applyAlignment="1" applyProtection="1">
      <alignment horizontal="center" vertical="center"/>
    </xf>
    <xf numFmtId="41" fontId="9" fillId="14" borderId="4" xfId="1" applyFont="1" applyFill="1" applyBorder="1" applyAlignment="1" applyProtection="1">
      <alignment vertical="center"/>
    </xf>
    <xf numFmtId="41" fontId="7" fillId="14" borderId="1" xfId="1" applyFont="1" applyFill="1" applyBorder="1" applyAlignment="1" applyProtection="1">
      <alignment vertical="center"/>
    </xf>
    <xf numFmtId="41" fontId="7" fillId="0" borderId="22" xfId="1" applyFont="1" applyFill="1" applyBorder="1" applyAlignment="1" applyProtection="1">
      <alignment horizontal="center" vertical="center"/>
    </xf>
    <xf numFmtId="41" fontId="7" fillId="14" borderId="19" xfId="1" applyFont="1" applyFill="1" applyBorder="1" applyAlignment="1" applyProtection="1">
      <alignment vertical="center"/>
    </xf>
    <xf numFmtId="41" fontId="7" fillId="0" borderId="19" xfId="1" applyFont="1" applyFill="1" applyBorder="1" applyAlignment="1" applyProtection="1">
      <alignment vertical="center" shrinkToFit="1"/>
      <protection locked="0"/>
    </xf>
    <xf numFmtId="41" fontId="7" fillId="0" borderId="19" xfId="1" applyFont="1" applyFill="1" applyBorder="1" applyAlignment="1" applyProtection="1">
      <alignment vertical="center" shrinkToFit="1"/>
    </xf>
    <xf numFmtId="41" fontId="9" fillId="4" borderId="20" xfId="1" applyFont="1" applyFill="1" applyBorder="1" applyAlignment="1" applyProtection="1">
      <alignment vertical="center" shrinkToFit="1"/>
    </xf>
    <xf numFmtId="180" fontId="9" fillId="9" borderId="20" xfId="1" applyNumberFormat="1" applyFont="1" applyFill="1" applyBorder="1" applyAlignment="1" applyProtection="1">
      <alignment vertical="center" shrinkToFit="1"/>
    </xf>
    <xf numFmtId="180" fontId="9" fillId="9" borderId="23" xfId="1" applyNumberFormat="1" applyFont="1" applyFill="1" applyBorder="1" applyAlignment="1" applyProtection="1">
      <alignment vertical="center" shrinkToFit="1"/>
    </xf>
    <xf numFmtId="41" fontId="22" fillId="3" borderId="4" xfId="1" applyFont="1" applyFill="1" applyBorder="1" applyAlignment="1" applyProtection="1">
      <alignment vertical="center"/>
    </xf>
    <xf numFmtId="41" fontId="22" fillId="3" borderId="1" xfId="1" applyFont="1" applyFill="1" applyBorder="1" applyAlignment="1" applyProtection="1">
      <alignment vertical="center"/>
    </xf>
    <xf numFmtId="41" fontId="22" fillId="2" borderId="1" xfId="1" applyFont="1" applyFill="1" applyBorder="1" applyAlignment="1" applyProtection="1">
      <alignment vertical="center"/>
    </xf>
    <xf numFmtId="41" fontId="23" fillId="2" borderId="1" xfId="1" applyFont="1" applyFill="1" applyBorder="1" applyAlignment="1" applyProtection="1">
      <alignment vertical="center"/>
    </xf>
    <xf numFmtId="41" fontId="22" fillId="2" borderId="4" xfId="1" applyFont="1" applyFill="1" applyBorder="1" applyAlignment="1" applyProtection="1">
      <alignment vertical="center"/>
    </xf>
    <xf numFmtId="41" fontId="22" fillId="2" borderId="4" xfId="1" applyFont="1" applyFill="1" applyBorder="1" applyAlignment="1" applyProtection="1">
      <alignment horizontal="center" vertical="center"/>
    </xf>
    <xf numFmtId="41" fontId="22" fillId="11" borderId="4" xfId="1" applyFont="1" applyFill="1" applyBorder="1" applyAlignment="1" applyProtection="1">
      <alignment vertical="center"/>
    </xf>
    <xf numFmtId="41" fontId="22" fillId="11" borderId="1" xfId="1" applyFont="1" applyFill="1" applyBorder="1" applyAlignment="1" applyProtection="1">
      <alignment vertical="center"/>
    </xf>
    <xf numFmtId="41" fontId="22" fillId="3" borderId="21" xfId="1" applyFont="1" applyFill="1" applyBorder="1" applyAlignment="1" applyProtection="1">
      <alignment vertical="center"/>
    </xf>
    <xf numFmtId="41" fontId="22" fillId="3" borderId="7" xfId="1" applyFont="1" applyFill="1" applyBorder="1" applyAlignment="1" applyProtection="1">
      <alignment vertical="center"/>
    </xf>
    <xf numFmtId="41" fontId="22" fillId="3" borderId="28" xfId="1" applyFont="1" applyFill="1" applyBorder="1" applyAlignment="1" applyProtection="1">
      <alignment vertical="center"/>
    </xf>
    <xf numFmtId="41" fontId="22" fillId="3" borderId="3" xfId="1" applyFont="1" applyFill="1" applyBorder="1" applyAlignment="1" applyProtection="1">
      <alignment vertical="center"/>
    </xf>
    <xf numFmtId="41" fontId="22" fillId="13" borderId="3" xfId="1" applyFont="1" applyFill="1" applyBorder="1" applyAlignment="1" applyProtection="1">
      <alignment vertical="center"/>
    </xf>
    <xf numFmtId="41" fontId="22" fillId="2" borderId="21" xfId="1" applyFont="1" applyFill="1" applyBorder="1" applyAlignment="1" applyProtection="1">
      <alignment vertical="center"/>
    </xf>
    <xf numFmtId="41" fontId="22" fillId="2" borderId="22" xfId="1" applyFont="1" applyFill="1" applyBorder="1" applyAlignment="1" applyProtection="1">
      <alignment vertical="center"/>
    </xf>
    <xf numFmtId="41" fontId="22" fillId="2" borderId="28" xfId="1" applyFont="1" applyFill="1" applyBorder="1" applyAlignment="1" applyProtection="1">
      <alignment vertical="center"/>
    </xf>
    <xf numFmtId="41" fontId="22" fillId="13" borderId="7" xfId="1" applyFont="1" applyFill="1" applyBorder="1" applyAlignment="1" applyProtection="1">
      <alignment vertical="center"/>
    </xf>
    <xf numFmtId="41" fontId="22" fillId="2" borderId="7" xfId="1" applyFont="1" applyFill="1" applyBorder="1" applyAlignment="1" applyProtection="1">
      <alignment vertical="center"/>
    </xf>
    <xf numFmtId="41" fontId="22" fillId="2" borderId="6" xfId="1" applyFont="1" applyFill="1" applyBorder="1" applyAlignment="1" applyProtection="1">
      <alignment vertical="center"/>
    </xf>
    <xf numFmtId="41" fontId="24" fillId="3" borderId="4" xfId="1" applyFont="1" applyFill="1" applyBorder="1" applyAlignment="1" applyProtection="1">
      <alignment vertical="center"/>
    </xf>
    <xf numFmtId="41" fontId="24" fillId="3" borderId="1" xfId="1" applyFont="1" applyFill="1" applyBorder="1" applyAlignment="1" applyProtection="1">
      <alignment vertical="center"/>
    </xf>
    <xf numFmtId="41" fontId="24" fillId="2" borderId="21" xfId="1" applyFont="1" applyFill="1" applyBorder="1" applyAlignment="1" applyProtection="1">
      <alignment vertical="center"/>
    </xf>
    <xf numFmtId="41" fontId="24" fillId="2" borderId="1" xfId="1" applyFont="1" applyFill="1" applyBorder="1" applyAlignment="1" applyProtection="1">
      <alignment vertical="center"/>
    </xf>
    <xf numFmtId="41" fontId="24" fillId="2" borderId="22" xfId="1" applyFont="1" applyFill="1" applyBorder="1" applyAlignment="1" applyProtection="1">
      <alignment vertical="center"/>
    </xf>
    <xf numFmtId="41" fontId="22" fillId="3" borderId="29" xfId="1" applyFont="1" applyFill="1" applyBorder="1" applyAlignment="1" applyProtection="1">
      <alignment vertical="center"/>
    </xf>
    <xf numFmtId="41" fontId="22" fillId="3" borderId="6" xfId="1" applyFont="1" applyFill="1" applyBorder="1" applyAlignment="1" applyProtection="1">
      <alignment vertical="center"/>
    </xf>
    <xf numFmtId="41" fontId="7" fillId="13" borderId="6" xfId="1" applyFont="1" applyFill="1" applyBorder="1" applyAlignment="1" applyProtection="1">
      <alignment vertical="center" shrinkToFit="1"/>
      <protection locked="0"/>
    </xf>
    <xf numFmtId="41" fontId="7" fillId="13" borderId="6" xfId="1" applyFont="1" applyFill="1" applyBorder="1" applyAlignment="1" applyProtection="1">
      <alignment vertical="center" shrinkToFit="1"/>
    </xf>
    <xf numFmtId="180" fontId="7" fillId="13" borderId="6" xfId="1" applyNumberFormat="1" applyFont="1" applyFill="1" applyBorder="1" applyAlignment="1" applyProtection="1">
      <alignment vertical="center" shrinkToFit="1"/>
    </xf>
    <xf numFmtId="180" fontId="7" fillId="13" borderId="9" xfId="1" applyNumberFormat="1" applyFont="1" applyFill="1" applyBorder="1" applyAlignment="1" applyProtection="1">
      <alignment vertical="center" shrinkToFit="1"/>
    </xf>
    <xf numFmtId="178" fontId="25" fillId="0" borderId="38" xfId="0" applyNumberFormat="1" applyFont="1" applyBorder="1" applyAlignment="1">
      <alignment vertical="center"/>
    </xf>
    <xf numFmtId="178" fontId="25" fillId="0" borderId="39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41" fontId="7" fillId="0" borderId="0" xfId="0" applyNumberFormat="1" applyFont="1" applyAlignment="1">
      <alignment vertical="center"/>
    </xf>
    <xf numFmtId="41" fontId="7" fillId="0" borderId="0" xfId="1" applyFont="1" applyAlignment="1">
      <alignment vertical="center"/>
    </xf>
    <xf numFmtId="41" fontId="8" fillId="0" borderId="0" xfId="1" applyFont="1" applyFill="1" applyProtection="1"/>
    <xf numFmtId="0" fontId="7" fillId="0" borderId="0" xfId="0" applyFont="1" applyAlignment="1">
      <alignment horizontal="center" vertical="center"/>
    </xf>
    <xf numFmtId="187" fontId="7" fillId="0" borderId="0" xfId="1" applyNumberFormat="1" applyFont="1" applyAlignment="1" applyProtection="1">
      <alignment vertical="center"/>
    </xf>
    <xf numFmtId="41" fontId="22" fillId="2" borderId="22" xfId="1" applyFont="1" applyFill="1" applyBorder="1" applyAlignment="1" applyProtection="1">
      <alignment horizontal="center" vertical="center"/>
    </xf>
    <xf numFmtId="41" fontId="22" fillId="2" borderId="24" xfId="1" applyFont="1" applyFill="1" applyBorder="1" applyAlignment="1" applyProtection="1">
      <alignment horizontal="center" vertical="center"/>
    </xf>
    <xf numFmtId="41" fontId="22" fillId="2" borderId="4" xfId="1" applyFont="1" applyFill="1" applyBorder="1" applyAlignment="1" applyProtection="1">
      <alignment horizontal="center" vertical="center"/>
    </xf>
    <xf numFmtId="41" fontId="22" fillId="15" borderId="4" xfId="1" applyFont="1" applyFill="1" applyBorder="1" applyAlignment="1" applyProtection="1">
      <alignment horizontal="center" vertical="center"/>
    </xf>
    <xf numFmtId="41" fontId="22" fillId="15" borderId="1" xfId="1" applyFont="1" applyFill="1" applyBorder="1" applyAlignment="1" applyProtection="1">
      <alignment horizontal="center" vertical="center"/>
    </xf>
    <xf numFmtId="41" fontId="22" fillId="7" borderId="32" xfId="1" applyFont="1" applyFill="1" applyBorder="1" applyAlignment="1" applyProtection="1">
      <alignment horizontal="center" vertical="center"/>
    </xf>
    <xf numFmtId="41" fontId="22" fillId="7" borderId="33" xfId="1" applyFont="1" applyFill="1" applyBorder="1" applyAlignment="1" applyProtection="1">
      <alignment horizontal="center" vertical="center"/>
    </xf>
    <xf numFmtId="41" fontId="22" fillId="7" borderId="34" xfId="1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41" fontId="6" fillId="0" borderId="1" xfId="1" applyFont="1" applyFill="1" applyBorder="1" applyAlignment="1" applyProtection="1">
      <alignment horizontal="center" vertical="center"/>
      <protection locked="0"/>
    </xf>
    <xf numFmtId="0" fontId="6" fillId="0" borderId="35" xfId="0" applyFont="1" applyBorder="1" applyAlignment="1" applyProtection="1">
      <alignment horizontal="left" vertical="center"/>
      <protection locked="0"/>
    </xf>
    <xf numFmtId="41" fontId="8" fillId="0" borderId="36" xfId="1" applyFont="1" applyFill="1" applyBorder="1" applyAlignment="1" applyProtection="1">
      <alignment horizontal="right" vertical="center"/>
    </xf>
    <xf numFmtId="41" fontId="7" fillId="2" borderId="25" xfId="1" applyFont="1" applyFill="1" applyBorder="1" applyAlignment="1" applyProtection="1">
      <alignment horizontal="center" vertical="center"/>
    </xf>
    <xf numFmtId="41" fontId="7" fillId="2" borderId="37" xfId="1" applyFont="1" applyFill="1" applyBorder="1" applyAlignment="1" applyProtection="1">
      <alignment horizontal="center" vertical="center"/>
    </xf>
    <xf numFmtId="41" fontId="22" fillId="2" borderId="21" xfId="1" applyFont="1" applyFill="1" applyBorder="1" applyAlignment="1" applyProtection="1">
      <alignment horizontal="center" vertical="center"/>
    </xf>
    <xf numFmtId="41" fontId="7" fillId="7" borderId="30" xfId="1" applyFont="1" applyFill="1" applyBorder="1" applyAlignment="1" applyProtection="1">
      <alignment horizontal="center" vertical="center"/>
    </xf>
    <xf numFmtId="41" fontId="7" fillId="7" borderId="2" xfId="1" applyFont="1" applyFill="1" applyBorder="1" applyAlignment="1" applyProtection="1">
      <alignment horizontal="center" vertical="center"/>
    </xf>
    <xf numFmtId="41" fontId="23" fillId="6" borderId="31" xfId="1" applyFont="1" applyFill="1" applyBorder="1" applyAlignment="1" applyProtection="1">
      <alignment horizontal="center" vertical="center"/>
    </xf>
    <xf numFmtId="41" fontId="23" fillId="6" borderId="20" xfId="1" applyFont="1" applyFill="1" applyBorder="1" applyAlignment="1" applyProtection="1">
      <alignment horizontal="center" vertical="center"/>
    </xf>
    <xf numFmtId="41" fontId="23" fillId="2" borderId="4" xfId="1" applyFont="1" applyFill="1" applyBorder="1" applyAlignment="1" applyProtection="1">
      <alignment horizontal="center" vertical="center"/>
    </xf>
    <xf numFmtId="41" fontId="7" fillId="7" borderId="22" xfId="1" applyFont="1" applyFill="1" applyBorder="1" applyAlignment="1" applyProtection="1">
      <alignment horizontal="center" vertical="center"/>
    </xf>
    <xf numFmtId="41" fontId="7" fillId="7" borderId="24" xfId="1" applyFont="1" applyFill="1" applyBorder="1" applyAlignment="1" applyProtection="1">
      <alignment horizontal="center" vertical="center"/>
    </xf>
    <xf numFmtId="41" fontId="9" fillId="12" borderId="31" xfId="1" applyFont="1" applyFill="1" applyBorder="1" applyAlignment="1" applyProtection="1">
      <alignment horizontal="center" vertical="center"/>
    </xf>
    <xf numFmtId="41" fontId="9" fillId="12" borderId="20" xfId="1" applyFont="1" applyFill="1" applyBorder="1" applyAlignment="1" applyProtection="1">
      <alignment horizontal="center" vertical="center"/>
    </xf>
    <xf numFmtId="41" fontId="7" fillId="12" borderId="21" xfId="1" applyFont="1" applyFill="1" applyBorder="1" applyAlignment="1" applyProtection="1">
      <alignment horizontal="center" vertical="center"/>
    </xf>
    <xf numFmtId="41" fontId="7" fillId="12" borderId="24" xfId="1" applyFont="1" applyFill="1" applyBorder="1" applyAlignment="1" applyProtection="1">
      <alignment horizontal="center" vertical="center"/>
    </xf>
    <xf numFmtId="41" fontId="7" fillId="2" borderId="21" xfId="1" applyFont="1" applyFill="1" applyBorder="1" applyAlignment="1" applyProtection="1">
      <alignment horizontal="center" vertical="center"/>
    </xf>
    <xf numFmtId="41" fontId="7" fillId="2" borderId="24" xfId="1" applyFont="1" applyFill="1" applyBorder="1" applyAlignment="1" applyProtection="1">
      <alignment horizontal="center" vertical="center"/>
    </xf>
    <xf numFmtId="41" fontId="9" fillId="12" borderId="28" xfId="1" applyFont="1" applyFill="1" applyBorder="1" applyAlignment="1" applyProtection="1">
      <alignment horizontal="center" vertical="center"/>
    </xf>
    <xf numFmtId="41" fontId="9" fillId="12" borderId="3" xfId="1" applyFont="1" applyFill="1" applyBorder="1" applyAlignment="1" applyProtection="1">
      <alignment horizontal="center" vertical="center"/>
    </xf>
    <xf numFmtId="41" fontId="7" fillId="12" borderId="28" xfId="1" applyFont="1" applyFill="1" applyBorder="1" applyAlignment="1" applyProtection="1">
      <alignment horizontal="center" vertical="center"/>
    </xf>
    <xf numFmtId="41" fontId="7" fillId="7" borderId="31" xfId="1" applyFont="1" applyFill="1" applyBorder="1" applyAlignment="1" applyProtection="1">
      <alignment horizontal="center" vertical="center"/>
    </xf>
    <xf numFmtId="41" fontId="7" fillId="7" borderId="20" xfId="1" applyFont="1" applyFill="1" applyBorder="1" applyAlignment="1" applyProtection="1">
      <alignment horizontal="center" vertical="center"/>
    </xf>
    <xf numFmtId="41" fontId="7" fillId="0" borderId="4" xfId="1" applyFont="1" applyFill="1" applyBorder="1" applyAlignment="1" applyProtection="1">
      <alignment horizontal="center" vertical="center"/>
    </xf>
    <xf numFmtId="41" fontId="7" fillId="0" borderId="21" xfId="1" applyFont="1" applyFill="1" applyBorder="1" applyAlignment="1" applyProtection="1">
      <alignment horizontal="center" vertical="center"/>
    </xf>
    <xf numFmtId="41" fontId="9" fillId="4" borderId="31" xfId="1" applyFont="1" applyFill="1" applyBorder="1" applyAlignment="1" applyProtection="1">
      <alignment horizontal="center" vertical="center"/>
    </xf>
    <xf numFmtId="41" fontId="9" fillId="4" borderId="20" xfId="1" applyFont="1" applyFill="1" applyBorder="1" applyAlignment="1" applyProtection="1">
      <alignment horizontal="center" vertical="center"/>
    </xf>
    <xf numFmtId="41" fontId="9" fillId="4" borderId="30" xfId="1" applyFont="1" applyFill="1" applyBorder="1" applyAlignment="1" applyProtection="1">
      <alignment horizontal="center" vertical="center"/>
    </xf>
    <xf numFmtId="41" fontId="9" fillId="4" borderId="2" xfId="1" applyFont="1" applyFill="1" applyBorder="1" applyAlignment="1" applyProtection="1">
      <alignment horizontal="center" vertical="center"/>
    </xf>
    <xf numFmtId="41" fontId="9" fillId="4" borderId="28" xfId="1" applyFont="1" applyFill="1" applyBorder="1" applyAlignment="1" applyProtection="1">
      <alignment horizontal="center" vertical="center"/>
    </xf>
    <xf numFmtId="41" fontId="9" fillId="4" borderId="3" xfId="1" applyFont="1" applyFill="1" applyBorder="1" applyAlignment="1" applyProtection="1">
      <alignment horizontal="center" vertical="center"/>
    </xf>
    <xf numFmtId="41" fontId="9" fillId="4" borderId="4" xfId="1" applyFont="1" applyFill="1" applyBorder="1" applyAlignment="1" applyProtection="1">
      <alignment horizontal="center" vertical="center"/>
    </xf>
    <xf numFmtId="41" fontId="9" fillId="4" borderId="1" xfId="1" applyFont="1" applyFill="1" applyBorder="1" applyAlignment="1" applyProtection="1">
      <alignment horizontal="center" vertical="center"/>
    </xf>
    <xf numFmtId="0" fontId="11" fillId="0" borderId="0" xfId="4" applyFont="1" applyFill="1" applyBorder="1" applyAlignment="1" applyProtection="1">
      <alignment horizontal="center" vertical="center"/>
      <protection locked="0"/>
    </xf>
    <xf numFmtId="41" fontId="12" fillId="2" borderId="31" xfId="1" applyFont="1" applyFill="1" applyBorder="1" applyAlignment="1" applyProtection="1">
      <alignment horizontal="center" vertical="center"/>
    </xf>
    <xf numFmtId="41" fontId="12" fillId="2" borderId="20" xfId="1" applyFont="1" applyFill="1" applyBorder="1" applyAlignment="1" applyProtection="1">
      <alignment horizontal="center" vertical="center"/>
    </xf>
    <xf numFmtId="41" fontId="12" fillId="2" borderId="21" xfId="1" applyFont="1" applyFill="1" applyBorder="1" applyAlignment="1" applyProtection="1">
      <alignment horizontal="center" vertical="center"/>
    </xf>
    <xf numFmtId="41" fontId="12" fillId="2" borderId="7" xfId="1" applyFont="1" applyFill="1" applyBorder="1" applyAlignment="1" applyProtection="1">
      <alignment horizontal="center" vertical="center"/>
    </xf>
    <xf numFmtId="41" fontId="12" fillId="2" borderId="20" xfId="1" applyFont="1" applyFill="1" applyBorder="1" applyAlignment="1" applyProtection="1">
      <alignment horizontal="center" vertical="center" wrapText="1"/>
    </xf>
    <xf numFmtId="41" fontId="12" fillId="2" borderId="7" xfId="1" applyFont="1" applyFill="1" applyBorder="1" applyAlignment="1" applyProtection="1">
      <alignment horizontal="center" vertical="center" wrapText="1"/>
    </xf>
    <xf numFmtId="41" fontId="12" fillId="2" borderId="23" xfId="1" applyFont="1" applyFill="1" applyBorder="1" applyAlignment="1" applyProtection="1">
      <alignment horizontal="center" vertical="center"/>
    </xf>
  </cellXfs>
  <cellStyles count="5">
    <cellStyle name="쉼표 [0]" xfId="1" builtinId="6"/>
    <cellStyle name="쉼표 [0] 2" xfId="2"/>
    <cellStyle name="표준" xfId="0" builtinId="0"/>
    <cellStyle name="표준 2" xfId="3"/>
    <cellStyle name="표준_Sheet4" xfId="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2FED6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CAFAFE"/>
      <rgbColor rgb="00FDFEC6"/>
      <rgbColor rgb="00FFE0D1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445" name="Line 1">
          <a:extLst>
            <a:ext uri="{FF2B5EF4-FFF2-40B4-BE49-F238E27FC236}">
              <a16:creationId xmlns:a16="http://schemas.microsoft.com/office/drawing/2014/main" id="{A91D6126-639D-4292-DFB9-C84039BFAAD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446" name="Line 1">
          <a:extLst>
            <a:ext uri="{FF2B5EF4-FFF2-40B4-BE49-F238E27FC236}">
              <a16:creationId xmlns:a16="http://schemas.microsoft.com/office/drawing/2014/main" id="{ECF2FC30-0776-D599-A502-59E3707C787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447" name="Line 1">
          <a:extLst>
            <a:ext uri="{FF2B5EF4-FFF2-40B4-BE49-F238E27FC236}">
              <a16:creationId xmlns:a16="http://schemas.microsoft.com/office/drawing/2014/main" id="{C340912A-9D7D-6F42-6E35-86E576A1CFC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448" name="Line 1">
          <a:extLst>
            <a:ext uri="{FF2B5EF4-FFF2-40B4-BE49-F238E27FC236}">
              <a16:creationId xmlns:a16="http://schemas.microsoft.com/office/drawing/2014/main" id="{D7DC88EF-8903-D8FF-8371-AC6787AAA10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449" name="Line 1">
          <a:extLst>
            <a:ext uri="{FF2B5EF4-FFF2-40B4-BE49-F238E27FC236}">
              <a16:creationId xmlns:a16="http://schemas.microsoft.com/office/drawing/2014/main" id="{AEE27FB0-DCDC-7F66-46CB-75A1C50AF75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450" name="Line 1">
          <a:extLst>
            <a:ext uri="{FF2B5EF4-FFF2-40B4-BE49-F238E27FC236}">
              <a16:creationId xmlns:a16="http://schemas.microsoft.com/office/drawing/2014/main" id="{48A667AE-2956-EA58-5121-BCADC631C95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451" name="Line 1">
          <a:extLst>
            <a:ext uri="{FF2B5EF4-FFF2-40B4-BE49-F238E27FC236}">
              <a16:creationId xmlns:a16="http://schemas.microsoft.com/office/drawing/2014/main" id="{EAE7DD29-4DFB-55E2-05BE-0C05DE375CC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452" name="Line 1">
          <a:extLst>
            <a:ext uri="{FF2B5EF4-FFF2-40B4-BE49-F238E27FC236}">
              <a16:creationId xmlns:a16="http://schemas.microsoft.com/office/drawing/2014/main" id="{CBFAC70F-2C88-638C-14DA-B71BFF166A9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453" name="Line 1">
          <a:extLst>
            <a:ext uri="{FF2B5EF4-FFF2-40B4-BE49-F238E27FC236}">
              <a16:creationId xmlns:a16="http://schemas.microsoft.com/office/drawing/2014/main" id="{2C3B1742-54EB-957C-8237-D891418522A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454" name="Line 1">
          <a:extLst>
            <a:ext uri="{FF2B5EF4-FFF2-40B4-BE49-F238E27FC236}">
              <a16:creationId xmlns:a16="http://schemas.microsoft.com/office/drawing/2014/main" id="{DA27C78C-634C-8427-7E8B-D774598ECF7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455" name="Line 1">
          <a:extLst>
            <a:ext uri="{FF2B5EF4-FFF2-40B4-BE49-F238E27FC236}">
              <a16:creationId xmlns:a16="http://schemas.microsoft.com/office/drawing/2014/main" id="{EB8C2677-A71A-BE66-25B3-EC5FC30062A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456" name="Line 1">
          <a:extLst>
            <a:ext uri="{FF2B5EF4-FFF2-40B4-BE49-F238E27FC236}">
              <a16:creationId xmlns:a16="http://schemas.microsoft.com/office/drawing/2014/main" id="{C2ADB592-9136-1683-68EE-41FC7B8365A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457" name="Line 1">
          <a:extLst>
            <a:ext uri="{FF2B5EF4-FFF2-40B4-BE49-F238E27FC236}">
              <a16:creationId xmlns:a16="http://schemas.microsoft.com/office/drawing/2014/main" id="{618FD7B0-2B54-B1D2-A759-B4E21291C77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458" name="Line 1">
          <a:extLst>
            <a:ext uri="{FF2B5EF4-FFF2-40B4-BE49-F238E27FC236}">
              <a16:creationId xmlns:a16="http://schemas.microsoft.com/office/drawing/2014/main" id="{C3BBCAD9-3A63-42D6-5E9B-5BE652C39C9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459" name="Line 1">
          <a:extLst>
            <a:ext uri="{FF2B5EF4-FFF2-40B4-BE49-F238E27FC236}">
              <a16:creationId xmlns:a16="http://schemas.microsoft.com/office/drawing/2014/main" id="{514BCBB6-0CAA-460E-3D39-8928F36E968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460" name="Line 1">
          <a:extLst>
            <a:ext uri="{FF2B5EF4-FFF2-40B4-BE49-F238E27FC236}">
              <a16:creationId xmlns:a16="http://schemas.microsoft.com/office/drawing/2014/main" id="{AF658C6C-73FA-54E0-C165-50480C9C49C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461" name="Line 1">
          <a:extLst>
            <a:ext uri="{FF2B5EF4-FFF2-40B4-BE49-F238E27FC236}">
              <a16:creationId xmlns:a16="http://schemas.microsoft.com/office/drawing/2014/main" id="{DEFED652-93AA-B7A6-809F-0BCA87E53C1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462" name="Line 1">
          <a:extLst>
            <a:ext uri="{FF2B5EF4-FFF2-40B4-BE49-F238E27FC236}">
              <a16:creationId xmlns:a16="http://schemas.microsoft.com/office/drawing/2014/main" id="{3A4E3B46-FEF7-D76A-23B5-0DC99C7B8A2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463" name="Line 1">
          <a:extLst>
            <a:ext uri="{FF2B5EF4-FFF2-40B4-BE49-F238E27FC236}">
              <a16:creationId xmlns:a16="http://schemas.microsoft.com/office/drawing/2014/main" id="{521FD6CD-8D76-0863-29AB-4423BD46D09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464" name="Line 1">
          <a:extLst>
            <a:ext uri="{FF2B5EF4-FFF2-40B4-BE49-F238E27FC236}">
              <a16:creationId xmlns:a16="http://schemas.microsoft.com/office/drawing/2014/main" id="{DDBCC70D-5137-9FE9-C1AC-EDDD12EC546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635" name="Line 1">
          <a:extLst>
            <a:ext uri="{FF2B5EF4-FFF2-40B4-BE49-F238E27FC236}">
              <a16:creationId xmlns:a16="http://schemas.microsoft.com/office/drawing/2014/main" id="{FD977BCF-5338-41F9-4312-F1D21156BA7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636" name="Line 1">
          <a:extLst>
            <a:ext uri="{FF2B5EF4-FFF2-40B4-BE49-F238E27FC236}">
              <a16:creationId xmlns:a16="http://schemas.microsoft.com/office/drawing/2014/main" id="{965DF16C-7504-8227-3298-5CD5D9F9F76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637" name="Line 1">
          <a:extLst>
            <a:ext uri="{FF2B5EF4-FFF2-40B4-BE49-F238E27FC236}">
              <a16:creationId xmlns:a16="http://schemas.microsoft.com/office/drawing/2014/main" id="{458365E5-18E4-DAE5-D97F-5CA5D17D930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638" name="Line 1">
          <a:extLst>
            <a:ext uri="{FF2B5EF4-FFF2-40B4-BE49-F238E27FC236}">
              <a16:creationId xmlns:a16="http://schemas.microsoft.com/office/drawing/2014/main" id="{99A2C78E-669A-48F0-9FC9-7C31C2136E4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639" name="Line 1">
          <a:extLst>
            <a:ext uri="{FF2B5EF4-FFF2-40B4-BE49-F238E27FC236}">
              <a16:creationId xmlns:a16="http://schemas.microsoft.com/office/drawing/2014/main" id="{C514AEE6-26EB-5965-D4AC-46CD13B6F57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640" name="Line 1">
          <a:extLst>
            <a:ext uri="{FF2B5EF4-FFF2-40B4-BE49-F238E27FC236}">
              <a16:creationId xmlns:a16="http://schemas.microsoft.com/office/drawing/2014/main" id="{0CE95DE1-0FA2-6261-F0CA-6C98D8CBAB8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641" name="Line 1">
          <a:extLst>
            <a:ext uri="{FF2B5EF4-FFF2-40B4-BE49-F238E27FC236}">
              <a16:creationId xmlns:a16="http://schemas.microsoft.com/office/drawing/2014/main" id="{D7283DEE-F733-3117-C1B0-A30B53EAC3C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642" name="Line 1">
          <a:extLst>
            <a:ext uri="{FF2B5EF4-FFF2-40B4-BE49-F238E27FC236}">
              <a16:creationId xmlns:a16="http://schemas.microsoft.com/office/drawing/2014/main" id="{8C850952-DD7C-AE4E-C525-15DFEB40F0F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643" name="Line 1">
          <a:extLst>
            <a:ext uri="{FF2B5EF4-FFF2-40B4-BE49-F238E27FC236}">
              <a16:creationId xmlns:a16="http://schemas.microsoft.com/office/drawing/2014/main" id="{496AC889-CD55-AC1A-1AFF-A6782A73DC3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644" name="Line 1">
          <a:extLst>
            <a:ext uri="{FF2B5EF4-FFF2-40B4-BE49-F238E27FC236}">
              <a16:creationId xmlns:a16="http://schemas.microsoft.com/office/drawing/2014/main" id="{4E395168-6217-B05D-D3A3-19CC7E16B22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645" name="Line 1">
          <a:extLst>
            <a:ext uri="{FF2B5EF4-FFF2-40B4-BE49-F238E27FC236}">
              <a16:creationId xmlns:a16="http://schemas.microsoft.com/office/drawing/2014/main" id="{8B6F8FC1-CE59-0DE3-DC3F-E1FE1C92935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646" name="Line 1">
          <a:extLst>
            <a:ext uri="{FF2B5EF4-FFF2-40B4-BE49-F238E27FC236}">
              <a16:creationId xmlns:a16="http://schemas.microsoft.com/office/drawing/2014/main" id="{171C585D-1CE8-7170-F0C4-CAF7FE5F4DE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647" name="Line 1">
          <a:extLst>
            <a:ext uri="{FF2B5EF4-FFF2-40B4-BE49-F238E27FC236}">
              <a16:creationId xmlns:a16="http://schemas.microsoft.com/office/drawing/2014/main" id="{A52CDEA4-3B52-13D7-037B-CA0F9D5A769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648" name="Line 1">
          <a:extLst>
            <a:ext uri="{FF2B5EF4-FFF2-40B4-BE49-F238E27FC236}">
              <a16:creationId xmlns:a16="http://schemas.microsoft.com/office/drawing/2014/main" id="{6DF0A8C6-3E41-1EAC-1487-D652266CBED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649" name="Line 1">
          <a:extLst>
            <a:ext uri="{FF2B5EF4-FFF2-40B4-BE49-F238E27FC236}">
              <a16:creationId xmlns:a16="http://schemas.microsoft.com/office/drawing/2014/main" id="{1D245490-150D-CB70-CB96-9341E6434DC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650" name="Line 1">
          <a:extLst>
            <a:ext uri="{FF2B5EF4-FFF2-40B4-BE49-F238E27FC236}">
              <a16:creationId xmlns:a16="http://schemas.microsoft.com/office/drawing/2014/main" id="{84B17A52-8E3E-C10F-151D-7ECA5E252D8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651" name="Line 1">
          <a:extLst>
            <a:ext uri="{FF2B5EF4-FFF2-40B4-BE49-F238E27FC236}">
              <a16:creationId xmlns:a16="http://schemas.microsoft.com/office/drawing/2014/main" id="{5FAC886E-C0F5-15E3-F70E-1B0929320EE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652" name="Line 1">
          <a:extLst>
            <a:ext uri="{FF2B5EF4-FFF2-40B4-BE49-F238E27FC236}">
              <a16:creationId xmlns:a16="http://schemas.microsoft.com/office/drawing/2014/main" id="{458B1212-5793-7EB4-5783-802A71723EC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653" name="Line 1">
          <a:extLst>
            <a:ext uri="{FF2B5EF4-FFF2-40B4-BE49-F238E27FC236}">
              <a16:creationId xmlns:a16="http://schemas.microsoft.com/office/drawing/2014/main" id="{0C5586DE-2D03-B0D8-C73E-F0AE03D7735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8654" name="Line 1">
          <a:extLst>
            <a:ext uri="{FF2B5EF4-FFF2-40B4-BE49-F238E27FC236}">
              <a16:creationId xmlns:a16="http://schemas.microsoft.com/office/drawing/2014/main" id="{A639065F-D3F4-0BD2-8815-91D5B2C53D8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780" name="Line 1">
          <a:extLst>
            <a:ext uri="{FF2B5EF4-FFF2-40B4-BE49-F238E27FC236}">
              <a16:creationId xmlns:a16="http://schemas.microsoft.com/office/drawing/2014/main" id="{8CEC4878-065E-9728-A404-2ED2BD4DFCC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781" name="Line 1">
          <a:extLst>
            <a:ext uri="{FF2B5EF4-FFF2-40B4-BE49-F238E27FC236}">
              <a16:creationId xmlns:a16="http://schemas.microsoft.com/office/drawing/2014/main" id="{FB9600FD-F8A5-2480-E1D3-23BB3D4CC6D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782" name="Line 1">
          <a:extLst>
            <a:ext uri="{FF2B5EF4-FFF2-40B4-BE49-F238E27FC236}">
              <a16:creationId xmlns:a16="http://schemas.microsoft.com/office/drawing/2014/main" id="{431714F4-E2A8-84BF-E1EA-AFD641FBD31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783" name="Line 1">
          <a:extLst>
            <a:ext uri="{FF2B5EF4-FFF2-40B4-BE49-F238E27FC236}">
              <a16:creationId xmlns:a16="http://schemas.microsoft.com/office/drawing/2014/main" id="{564DD183-556C-3D58-CBBF-D1FF30EF7F3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784" name="Line 1">
          <a:extLst>
            <a:ext uri="{FF2B5EF4-FFF2-40B4-BE49-F238E27FC236}">
              <a16:creationId xmlns:a16="http://schemas.microsoft.com/office/drawing/2014/main" id="{AFC56524-86BA-0909-153B-89DC11BA7B9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785" name="Line 1">
          <a:extLst>
            <a:ext uri="{FF2B5EF4-FFF2-40B4-BE49-F238E27FC236}">
              <a16:creationId xmlns:a16="http://schemas.microsoft.com/office/drawing/2014/main" id="{B046B601-2D20-FDEB-EB1D-C0CEEB42B69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786" name="Line 1">
          <a:extLst>
            <a:ext uri="{FF2B5EF4-FFF2-40B4-BE49-F238E27FC236}">
              <a16:creationId xmlns:a16="http://schemas.microsoft.com/office/drawing/2014/main" id="{1810C530-3569-4E57-7421-8B078E451B9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787" name="Line 1">
          <a:extLst>
            <a:ext uri="{FF2B5EF4-FFF2-40B4-BE49-F238E27FC236}">
              <a16:creationId xmlns:a16="http://schemas.microsoft.com/office/drawing/2014/main" id="{70965263-C10E-74DD-1077-6A7B6A8ED0C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788" name="Line 1">
          <a:extLst>
            <a:ext uri="{FF2B5EF4-FFF2-40B4-BE49-F238E27FC236}">
              <a16:creationId xmlns:a16="http://schemas.microsoft.com/office/drawing/2014/main" id="{CA8F77EE-13C3-11AA-9B77-CD3BD309623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789" name="Line 1">
          <a:extLst>
            <a:ext uri="{FF2B5EF4-FFF2-40B4-BE49-F238E27FC236}">
              <a16:creationId xmlns:a16="http://schemas.microsoft.com/office/drawing/2014/main" id="{52E9A379-3FB1-CC29-E1BB-500EECF5584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790" name="Line 1">
          <a:extLst>
            <a:ext uri="{FF2B5EF4-FFF2-40B4-BE49-F238E27FC236}">
              <a16:creationId xmlns:a16="http://schemas.microsoft.com/office/drawing/2014/main" id="{609463B3-BE3C-8F1B-7587-16BA81C7F42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791" name="Line 1">
          <a:extLst>
            <a:ext uri="{FF2B5EF4-FFF2-40B4-BE49-F238E27FC236}">
              <a16:creationId xmlns:a16="http://schemas.microsoft.com/office/drawing/2014/main" id="{7B3630DA-4393-2ABC-FFCC-5948F333FF9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792" name="Line 1">
          <a:extLst>
            <a:ext uri="{FF2B5EF4-FFF2-40B4-BE49-F238E27FC236}">
              <a16:creationId xmlns:a16="http://schemas.microsoft.com/office/drawing/2014/main" id="{AE0038E3-1E8C-16AC-3314-3B925715D3C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793" name="Line 1">
          <a:extLst>
            <a:ext uri="{FF2B5EF4-FFF2-40B4-BE49-F238E27FC236}">
              <a16:creationId xmlns:a16="http://schemas.microsoft.com/office/drawing/2014/main" id="{7C4EB5D1-D887-FC48-6CF4-EA357C7843D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794" name="Line 1">
          <a:extLst>
            <a:ext uri="{FF2B5EF4-FFF2-40B4-BE49-F238E27FC236}">
              <a16:creationId xmlns:a16="http://schemas.microsoft.com/office/drawing/2014/main" id="{E7B22F2C-347D-44F3-3A16-6BE646AB8E5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795" name="Line 1">
          <a:extLst>
            <a:ext uri="{FF2B5EF4-FFF2-40B4-BE49-F238E27FC236}">
              <a16:creationId xmlns:a16="http://schemas.microsoft.com/office/drawing/2014/main" id="{E3FF78D2-C60A-F934-F926-07FCEA11148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796" name="Line 1">
          <a:extLst>
            <a:ext uri="{FF2B5EF4-FFF2-40B4-BE49-F238E27FC236}">
              <a16:creationId xmlns:a16="http://schemas.microsoft.com/office/drawing/2014/main" id="{0D17EBEC-EE12-456D-7FC0-36DDE7002EA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797" name="Line 1">
          <a:extLst>
            <a:ext uri="{FF2B5EF4-FFF2-40B4-BE49-F238E27FC236}">
              <a16:creationId xmlns:a16="http://schemas.microsoft.com/office/drawing/2014/main" id="{766A7CA7-6371-E9DC-4D5D-DB52836D21C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798" name="Line 1">
          <a:extLst>
            <a:ext uri="{FF2B5EF4-FFF2-40B4-BE49-F238E27FC236}">
              <a16:creationId xmlns:a16="http://schemas.microsoft.com/office/drawing/2014/main" id="{D281EACA-F9AC-9FC3-BEEB-85832EA3FF9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799" name="Line 1">
          <a:extLst>
            <a:ext uri="{FF2B5EF4-FFF2-40B4-BE49-F238E27FC236}">
              <a16:creationId xmlns:a16="http://schemas.microsoft.com/office/drawing/2014/main" id="{37B4BDCA-3F9D-F5B9-BBF4-245F5DFAEDD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28600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472" name="Line 1">
          <a:extLst>
            <a:ext uri="{FF2B5EF4-FFF2-40B4-BE49-F238E27FC236}">
              <a16:creationId xmlns:a16="http://schemas.microsoft.com/office/drawing/2014/main" id="{CF499C49-53BB-6C8B-3334-B64F8613727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473" name="Line 1">
          <a:extLst>
            <a:ext uri="{FF2B5EF4-FFF2-40B4-BE49-F238E27FC236}">
              <a16:creationId xmlns:a16="http://schemas.microsoft.com/office/drawing/2014/main" id="{DB9F7E60-5C4C-DB2B-3B97-D6C23D9FB66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474" name="Line 1">
          <a:extLst>
            <a:ext uri="{FF2B5EF4-FFF2-40B4-BE49-F238E27FC236}">
              <a16:creationId xmlns:a16="http://schemas.microsoft.com/office/drawing/2014/main" id="{A8A8B82C-127E-0016-16BE-7114712FCEF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475" name="Line 1">
          <a:extLst>
            <a:ext uri="{FF2B5EF4-FFF2-40B4-BE49-F238E27FC236}">
              <a16:creationId xmlns:a16="http://schemas.microsoft.com/office/drawing/2014/main" id="{A2DA0D75-BFE3-A4AB-9963-2D60EFF3831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476" name="Line 1">
          <a:extLst>
            <a:ext uri="{FF2B5EF4-FFF2-40B4-BE49-F238E27FC236}">
              <a16:creationId xmlns:a16="http://schemas.microsoft.com/office/drawing/2014/main" id="{1A7E0AA5-FB60-D3BA-C22A-2E0462915DE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477" name="Line 1">
          <a:extLst>
            <a:ext uri="{FF2B5EF4-FFF2-40B4-BE49-F238E27FC236}">
              <a16:creationId xmlns:a16="http://schemas.microsoft.com/office/drawing/2014/main" id="{B976A801-745F-E34B-5381-D5DC71CB442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478" name="Line 1">
          <a:extLst>
            <a:ext uri="{FF2B5EF4-FFF2-40B4-BE49-F238E27FC236}">
              <a16:creationId xmlns:a16="http://schemas.microsoft.com/office/drawing/2014/main" id="{E42FA1A0-D74F-77C6-4FA6-4CD29E0FB73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479" name="Line 1">
          <a:extLst>
            <a:ext uri="{FF2B5EF4-FFF2-40B4-BE49-F238E27FC236}">
              <a16:creationId xmlns:a16="http://schemas.microsoft.com/office/drawing/2014/main" id="{171DF4C6-2AEA-C048-1FC4-0B043297BF2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480" name="Line 1">
          <a:extLst>
            <a:ext uri="{FF2B5EF4-FFF2-40B4-BE49-F238E27FC236}">
              <a16:creationId xmlns:a16="http://schemas.microsoft.com/office/drawing/2014/main" id="{77141C24-816C-1989-5393-F506A46FFB8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481" name="Line 1">
          <a:extLst>
            <a:ext uri="{FF2B5EF4-FFF2-40B4-BE49-F238E27FC236}">
              <a16:creationId xmlns:a16="http://schemas.microsoft.com/office/drawing/2014/main" id="{7CC8A9B3-9F56-6F49-B1E3-04CEC1407E7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482" name="Line 1">
          <a:extLst>
            <a:ext uri="{FF2B5EF4-FFF2-40B4-BE49-F238E27FC236}">
              <a16:creationId xmlns:a16="http://schemas.microsoft.com/office/drawing/2014/main" id="{DABEB541-F966-BBA4-00DD-212070C11F5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483" name="Line 1">
          <a:extLst>
            <a:ext uri="{FF2B5EF4-FFF2-40B4-BE49-F238E27FC236}">
              <a16:creationId xmlns:a16="http://schemas.microsoft.com/office/drawing/2014/main" id="{9D7EAEA4-7C13-388F-9E20-10BD17136B6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484" name="Line 1">
          <a:extLst>
            <a:ext uri="{FF2B5EF4-FFF2-40B4-BE49-F238E27FC236}">
              <a16:creationId xmlns:a16="http://schemas.microsoft.com/office/drawing/2014/main" id="{7D318F43-93D0-9CBB-85D6-CE0303FD635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485" name="Line 1">
          <a:extLst>
            <a:ext uri="{FF2B5EF4-FFF2-40B4-BE49-F238E27FC236}">
              <a16:creationId xmlns:a16="http://schemas.microsoft.com/office/drawing/2014/main" id="{870AE598-A7CE-12C4-8A03-D55ECBE3A2C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486" name="Line 1">
          <a:extLst>
            <a:ext uri="{FF2B5EF4-FFF2-40B4-BE49-F238E27FC236}">
              <a16:creationId xmlns:a16="http://schemas.microsoft.com/office/drawing/2014/main" id="{563EE2F7-6103-CE9F-139E-44C8864E287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487" name="Line 1">
          <a:extLst>
            <a:ext uri="{FF2B5EF4-FFF2-40B4-BE49-F238E27FC236}">
              <a16:creationId xmlns:a16="http://schemas.microsoft.com/office/drawing/2014/main" id="{C12EEFA1-30EB-9A7A-3833-06B4AEE9E26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488" name="Line 1">
          <a:extLst>
            <a:ext uri="{FF2B5EF4-FFF2-40B4-BE49-F238E27FC236}">
              <a16:creationId xmlns:a16="http://schemas.microsoft.com/office/drawing/2014/main" id="{7EC7F414-0685-0085-6706-7CF168B2A1D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489" name="Line 1">
          <a:extLst>
            <a:ext uri="{FF2B5EF4-FFF2-40B4-BE49-F238E27FC236}">
              <a16:creationId xmlns:a16="http://schemas.microsoft.com/office/drawing/2014/main" id="{AD8AD1E9-67EF-CDAF-4280-1973E61C663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490" name="Line 1">
          <a:extLst>
            <a:ext uri="{FF2B5EF4-FFF2-40B4-BE49-F238E27FC236}">
              <a16:creationId xmlns:a16="http://schemas.microsoft.com/office/drawing/2014/main" id="{1E8A018A-A01C-5C0D-23E5-8B170E06F7E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491" name="Line 1">
          <a:extLst>
            <a:ext uri="{FF2B5EF4-FFF2-40B4-BE49-F238E27FC236}">
              <a16:creationId xmlns:a16="http://schemas.microsoft.com/office/drawing/2014/main" id="{D220790A-F7E4-4272-8CDA-6FF8B9F8B4F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1905000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P88"/>
  <sheetViews>
    <sheetView showGridLines="0" tabSelected="1" topLeftCell="G1" zoomScaleNormal="100" workbookViewId="0">
      <pane ySplit="7" topLeftCell="A8" activePane="bottomLeft" state="frozen"/>
      <selection pane="bottomLeft" activeCell="P14" sqref="P14"/>
    </sheetView>
  </sheetViews>
  <sheetFormatPr defaultRowHeight="12" x14ac:dyDescent="0.15"/>
  <cols>
    <col min="1" max="3" width="1.77734375" style="3" customWidth="1"/>
    <col min="4" max="4" width="23.21875" style="3" customWidth="1"/>
    <col min="5" max="11" width="13.77734375" style="3" customWidth="1"/>
    <col min="12" max="13" width="8.77734375" style="3" customWidth="1"/>
    <col min="14" max="14" width="8.88671875" style="3"/>
    <col min="15" max="15" width="20" style="3" bestFit="1" customWidth="1"/>
    <col min="16" max="16" width="11.44140625" style="3" bestFit="1" customWidth="1"/>
    <col min="17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204" t="s">
        <v>148</v>
      </c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</row>
    <row r="3" spans="2:16" ht="24.95" customHeight="1" x14ac:dyDescent="0.15">
      <c r="B3" s="8"/>
      <c r="C3" s="7"/>
      <c r="D3" s="7"/>
      <c r="E3" s="2"/>
      <c r="F3" s="2"/>
      <c r="G3" s="2"/>
      <c r="H3" s="2"/>
      <c r="K3" s="38" t="s">
        <v>41</v>
      </c>
      <c r="L3" s="205" t="s">
        <v>150</v>
      </c>
      <c r="M3" s="205"/>
    </row>
    <row r="4" spans="2:16" s="4" customFormat="1" ht="18.75" customHeight="1" thickBot="1" x14ac:dyDescent="0.2">
      <c r="B4" s="206" t="s">
        <v>149</v>
      </c>
      <c r="C4" s="206"/>
      <c r="D4" s="206"/>
      <c r="E4" s="1"/>
      <c r="F4" s="1"/>
      <c r="G4" s="1"/>
      <c r="H4" s="1"/>
      <c r="I4" s="1"/>
      <c r="J4" s="1"/>
      <c r="K4" s="1"/>
      <c r="L4" s="207" t="s">
        <v>16</v>
      </c>
      <c r="M4" s="207"/>
    </row>
    <row r="5" spans="2:16" s="5" customFormat="1" ht="20.100000000000001" customHeight="1" x14ac:dyDescent="0.15">
      <c r="B5" s="48"/>
      <c r="C5" s="49"/>
      <c r="D5" s="50" t="s">
        <v>8</v>
      </c>
      <c r="E5" s="55" t="s">
        <v>9</v>
      </c>
      <c r="F5" s="55" t="s">
        <v>10</v>
      </c>
      <c r="G5" s="56" t="s">
        <v>11</v>
      </c>
      <c r="H5" s="55" t="s">
        <v>12</v>
      </c>
      <c r="I5" s="110" t="s">
        <v>81</v>
      </c>
      <c r="J5" s="111"/>
      <c r="K5" s="110"/>
      <c r="L5" s="208" t="s">
        <v>13</v>
      </c>
      <c r="M5" s="209"/>
    </row>
    <row r="6" spans="2:16" s="5" customFormat="1" ht="27" customHeight="1" thickBot="1" x14ac:dyDescent="0.2">
      <c r="B6" s="57" t="s">
        <v>14</v>
      </c>
      <c r="C6" s="58"/>
      <c r="D6" s="59"/>
      <c r="E6" s="60" t="s">
        <v>1</v>
      </c>
      <c r="F6" s="60" t="s">
        <v>2</v>
      </c>
      <c r="G6" s="60" t="s">
        <v>3</v>
      </c>
      <c r="H6" s="60" t="s">
        <v>4</v>
      </c>
      <c r="I6" s="112" t="s">
        <v>22</v>
      </c>
      <c r="J6" s="112" t="s">
        <v>83</v>
      </c>
      <c r="K6" s="112" t="s">
        <v>84</v>
      </c>
      <c r="L6" s="61" t="s">
        <v>6</v>
      </c>
      <c r="M6" s="62" t="s">
        <v>7</v>
      </c>
    </row>
    <row r="7" spans="2:16" s="9" customFormat="1" ht="20.100000000000001" customHeight="1" thickBot="1" x14ac:dyDescent="0.2">
      <c r="B7" s="211" t="s">
        <v>71</v>
      </c>
      <c r="C7" s="212"/>
      <c r="D7" s="212"/>
      <c r="E7" s="72">
        <f>E8+E39+E59</f>
        <v>64745791000</v>
      </c>
      <c r="F7" s="72">
        <f>F8+F39+F59</f>
        <v>105913526632</v>
      </c>
      <c r="G7" s="72">
        <f>G8+G39+G59</f>
        <v>68128754408</v>
      </c>
      <c r="H7" s="72">
        <f>H8+H39+H59</f>
        <v>711045445</v>
      </c>
      <c r="I7" s="72">
        <f>F7-G7-H7</f>
        <v>37073726779</v>
      </c>
      <c r="J7" s="72">
        <f>I7-K7</f>
        <v>31104051569</v>
      </c>
      <c r="K7" s="72">
        <f>K8+K39+K59</f>
        <v>5969675210</v>
      </c>
      <c r="L7" s="73">
        <f>IFERROR(G7/E7,0)*100</f>
        <v>105.22499355672402</v>
      </c>
      <c r="M7" s="74">
        <f>IFERROR(G7/F7,0)*100</f>
        <v>64.324885191214136</v>
      </c>
      <c r="N7" s="190" t="s">
        <v>154</v>
      </c>
      <c r="O7" s="194" t="s">
        <v>159</v>
      </c>
      <c r="P7" s="192" t="s">
        <v>160</v>
      </c>
    </row>
    <row r="8" spans="2:16" s="9" customFormat="1" ht="20.100000000000001" customHeight="1" x14ac:dyDescent="0.15">
      <c r="B8" s="213" t="s">
        <v>5</v>
      </c>
      <c r="C8" s="214"/>
      <c r="D8" s="214"/>
      <c r="E8" s="63">
        <f>E9+E12+E22+E28+E34+E35</f>
        <v>46626341000</v>
      </c>
      <c r="F8" s="63">
        <f>F9+F12+F22+F28+F34+F35</f>
        <v>48109430491</v>
      </c>
      <c r="G8" s="63">
        <f>G9+G12+G22+G28+G34+G35</f>
        <v>47884873151</v>
      </c>
      <c r="H8" s="63">
        <f>H9+H12+H22+H28+H34+H35</f>
        <v>133700</v>
      </c>
      <c r="I8" s="63">
        <f t="shared" ref="I8:I69" si="0">F8-G8-H8</f>
        <v>224423640</v>
      </c>
      <c r="J8" s="63">
        <f t="shared" ref="J8:J69" si="1">I8-K8</f>
        <v>152096510</v>
      </c>
      <c r="K8" s="63">
        <f>K9+K12+K22+K28+K34+K35</f>
        <v>72327130</v>
      </c>
      <c r="L8" s="63">
        <f t="shared" ref="L8:L69" si="2">IFERROR(G8/E8,0)*100</f>
        <v>102.69918703464207</v>
      </c>
      <c r="M8" s="65">
        <f t="shared" ref="M8:M69" si="3">IFERROR(G8/F8,0)*100</f>
        <v>99.533236337017101</v>
      </c>
      <c r="N8" s="190" t="s">
        <v>155</v>
      </c>
      <c r="O8" s="191">
        <f>G8-G35-G24</f>
        <v>34224273885</v>
      </c>
      <c r="P8" s="192">
        <v>1906606880</v>
      </c>
    </row>
    <row r="9" spans="2:16" s="9" customFormat="1" ht="20.100000000000001" customHeight="1" x14ac:dyDescent="0.15">
      <c r="B9" s="158" t="s">
        <v>42</v>
      </c>
      <c r="C9" s="159"/>
      <c r="D9" s="159"/>
      <c r="E9" s="52">
        <f>SUM(E10:E11)</f>
        <v>79629000</v>
      </c>
      <c r="F9" s="52">
        <f>SUM(F10:F11)</f>
        <v>1632379360</v>
      </c>
      <c r="G9" s="52">
        <f>SUM(G10:G11)</f>
        <v>1592918480</v>
      </c>
      <c r="H9" s="52">
        <f>SUM(H10:H11)</f>
        <v>0</v>
      </c>
      <c r="I9" s="52">
        <f t="shared" si="0"/>
        <v>39460880</v>
      </c>
      <c r="J9" s="52">
        <f t="shared" si="1"/>
        <v>25008110</v>
      </c>
      <c r="K9" s="52">
        <f>SUM(K10:K11)</f>
        <v>14452770</v>
      </c>
      <c r="L9" s="52">
        <f t="shared" si="2"/>
        <v>2000.4250712680055</v>
      </c>
      <c r="M9" s="66">
        <f t="shared" si="3"/>
        <v>97.582615844885467</v>
      </c>
      <c r="N9" s="190" t="s">
        <v>10</v>
      </c>
      <c r="O9" s="191">
        <f>F8-F35-F24</f>
        <v>34448831225</v>
      </c>
      <c r="P9" s="192">
        <v>2233052390</v>
      </c>
    </row>
    <row r="10" spans="2:16" s="9" customFormat="1" ht="20.100000000000001" customHeight="1" x14ac:dyDescent="0.15">
      <c r="B10" s="198"/>
      <c r="C10" s="160" t="s">
        <v>43</v>
      </c>
      <c r="D10" s="160"/>
      <c r="E10" s="35"/>
      <c r="F10" s="189">
        <v>1287649480</v>
      </c>
      <c r="G10" s="189">
        <v>1264514750</v>
      </c>
      <c r="H10" s="35"/>
      <c r="I10" s="25">
        <f t="shared" si="0"/>
        <v>23134730</v>
      </c>
      <c r="J10" s="25">
        <f t="shared" si="1"/>
        <v>9564670</v>
      </c>
      <c r="K10" s="25">
        <v>13570060</v>
      </c>
      <c r="L10" s="25">
        <f t="shared" si="2"/>
        <v>0</v>
      </c>
      <c r="M10" s="67">
        <f t="shared" si="3"/>
        <v>98.203336361383066</v>
      </c>
      <c r="N10" s="190"/>
      <c r="O10" s="190"/>
      <c r="P10" s="192"/>
    </row>
    <row r="11" spans="2:16" s="9" customFormat="1" ht="20.100000000000001" customHeight="1" x14ac:dyDescent="0.15">
      <c r="B11" s="198"/>
      <c r="C11" s="160" t="s">
        <v>44</v>
      </c>
      <c r="D11" s="160"/>
      <c r="E11" s="35">
        <v>79629000</v>
      </c>
      <c r="F11" s="189">
        <v>344729880</v>
      </c>
      <c r="G11" s="189">
        <v>328403730</v>
      </c>
      <c r="H11" s="35"/>
      <c r="I11" s="25">
        <f t="shared" si="0"/>
        <v>16326150</v>
      </c>
      <c r="J11" s="25">
        <f t="shared" si="1"/>
        <v>15443440</v>
      </c>
      <c r="K11" s="25">
        <v>882710</v>
      </c>
      <c r="L11" s="25">
        <f t="shared" si="2"/>
        <v>412.41724748521273</v>
      </c>
      <c r="M11" s="67">
        <f t="shared" si="3"/>
        <v>95.264074585005503</v>
      </c>
      <c r="N11" s="190"/>
      <c r="O11" s="190"/>
      <c r="P11" s="192"/>
    </row>
    <row r="12" spans="2:16" s="9" customFormat="1" ht="20.100000000000001" customHeight="1" x14ac:dyDescent="0.15">
      <c r="B12" s="158" t="s">
        <v>45</v>
      </c>
      <c r="C12" s="159"/>
      <c r="D12" s="159"/>
      <c r="E12" s="52">
        <f>SUM(E13:E21)</f>
        <v>7526983000</v>
      </c>
      <c r="F12" s="52">
        <f>SUM(F13:F21)</f>
        <v>4903544865</v>
      </c>
      <c r="G12" s="52">
        <f>SUM(G13:G21)</f>
        <v>4742630725</v>
      </c>
      <c r="H12" s="52">
        <f>SUM(H13:H21)</f>
        <v>0</v>
      </c>
      <c r="I12" s="52">
        <f t="shared" si="0"/>
        <v>160914140</v>
      </c>
      <c r="J12" s="52">
        <f t="shared" si="1"/>
        <v>123273400</v>
      </c>
      <c r="K12" s="52">
        <f>SUM(K13:K21)</f>
        <v>37640740</v>
      </c>
      <c r="L12" s="52">
        <f t="shared" si="2"/>
        <v>63.008388952120654</v>
      </c>
      <c r="M12" s="66">
        <f t="shared" si="3"/>
        <v>96.718411997235805</v>
      </c>
      <c r="N12" s="190"/>
      <c r="O12" s="190" t="s">
        <v>156</v>
      </c>
      <c r="P12" s="192">
        <f>O8+P8</f>
        <v>36130880765</v>
      </c>
    </row>
    <row r="13" spans="2:16" s="9" customFormat="1" ht="20.100000000000001" customHeight="1" x14ac:dyDescent="0.15">
      <c r="B13" s="215" t="s">
        <v>0</v>
      </c>
      <c r="C13" s="161" t="s">
        <v>46</v>
      </c>
      <c r="D13" s="161"/>
      <c r="E13" s="35">
        <v>2050000000</v>
      </c>
      <c r="F13" s="189">
        <v>2701170010</v>
      </c>
      <c r="G13" s="189">
        <v>2571853070</v>
      </c>
      <c r="H13" s="35"/>
      <c r="I13" s="25">
        <f t="shared" si="0"/>
        <v>129316940</v>
      </c>
      <c r="J13" s="25">
        <f t="shared" si="1"/>
        <v>96381840</v>
      </c>
      <c r="K13" s="25">
        <v>32935100</v>
      </c>
      <c r="L13" s="25">
        <f t="shared" si="2"/>
        <v>125.45624731707316</v>
      </c>
      <c r="M13" s="67">
        <f t="shared" si="3"/>
        <v>95.212558279513843</v>
      </c>
      <c r="N13" s="190"/>
      <c r="O13" s="190" t="s">
        <v>157</v>
      </c>
      <c r="P13" s="192">
        <f>O9+P9</f>
        <v>36681883615</v>
      </c>
    </row>
    <row r="14" spans="2:16" s="9" customFormat="1" ht="20.100000000000001" customHeight="1" x14ac:dyDescent="0.15">
      <c r="B14" s="215"/>
      <c r="C14" s="161" t="s">
        <v>47</v>
      </c>
      <c r="D14" s="161"/>
      <c r="E14" s="35"/>
      <c r="F14" s="189">
        <v>255880</v>
      </c>
      <c r="G14" s="189">
        <v>47900</v>
      </c>
      <c r="H14" s="35"/>
      <c r="I14" s="25">
        <f t="shared" si="0"/>
        <v>207980</v>
      </c>
      <c r="J14" s="25">
        <f t="shared" si="1"/>
        <v>0</v>
      </c>
      <c r="K14" s="25">
        <v>207980</v>
      </c>
      <c r="L14" s="25">
        <f t="shared" si="2"/>
        <v>0</v>
      </c>
      <c r="M14" s="67">
        <f t="shared" si="3"/>
        <v>18.719712365171173</v>
      </c>
      <c r="N14" s="190"/>
      <c r="O14" s="190"/>
      <c r="P14" s="195">
        <f>P12/P13</f>
        <v>0.98497888342422302</v>
      </c>
    </row>
    <row r="15" spans="2:16" s="9" customFormat="1" ht="20.100000000000001" customHeight="1" x14ac:dyDescent="0.15">
      <c r="B15" s="215"/>
      <c r="C15" s="161" t="s">
        <v>48</v>
      </c>
      <c r="D15" s="161"/>
      <c r="E15" s="35"/>
      <c r="F15" s="35"/>
      <c r="G15" s="35"/>
      <c r="H15" s="35"/>
      <c r="I15" s="25">
        <f t="shared" si="0"/>
        <v>0</v>
      </c>
      <c r="J15" s="25">
        <f t="shared" si="1"/>
        <v>0</v>
      </c>
      <c r="K15" s="25"/>
      <c r="L15" s="25">
        <f t="shared" si="2"/>
        <v>0</v>
      </c>
      <c r="M15" s="67">
        <f t="shared" si="3"/>
        <v>0</v>
      </c>
      <c r="N15" s="190"/>
      <c r="O15" s="190"/>
      <c r="P15" s="192"/>
    </row>
    <row r="16" spans="2:16" s="9" customFormat="1" ht="20.100000000000001" customHeight="1" x14ac:dyDescent="0.15">
      <c r="B16" s="215"/>
      <c r="C16" s="161" t="s">
        <v>49</v>
      </c>
      <c r="D16" s="161"/>
      <c r="E16" s="35"/>
      <c r="F16" s="35"/>
      <c r="G16" s="35"/>
      <c r="H16" s="35"/>
      <c r="I16" s="25">
        <f t="shared" si="0"/>
        <v>0</v>
      </c>
      <c r="J16" s="25">
        <f t="shared" si="1"/>
        <v>0</v>
      </c>
      <c r="K16" s="25"/>
      <c r="L16" s="25">
        <f t="shared" si="2"/>
        <v>0</v>
      </c>
      <c r="M16" s="67">
        <f t="shared" si="3"/>
        <v>0</v>
      </c>
      <c r="N16" s="190"/>
      <c r="O16" s="190"/>
      <c r="P16" s="192"/>
    </row>
    <row r="17" spans="2:16" s="9" customFormat="1" ht="20.100000000000001" customHeight="1" x14ac:dyDescent="0.15">
      <c r="B17" s="215"/>
      <c r="C17" s="161" t="s">
        <v>96</v>
      </c>
      <c r="D17" s="161"/>
      <c r="E17" s="35"/>
      <c r="F17" s="189">
        <v>14700950</v>
      </c>
      <c r="G17" s="189">
        <v>11966990</v>
      </c>
      <c r="H17" s="35"/>
      <c r="I17" s="25">
        <f t="shared" si="0"/>
        <v>2733960</v>
      </c>
      <c r="J17" s="25">
        <f t="shared" si="1"/>
        <v>2733960</v>
      </c>
      <c r="K17" s="25"/>
      <c r="L17" s="25">
        <f t="shared" si="2"/>
        <v>0</v>
      </c>
      <c r="M17" s="67">
        <f t="shared" si="3"/>
        <v>81.402834510694888</v>
      </c>
      <c r="N17" s="190" t="s">
        <v>158</v>
      </c>
      <c r="O17" s="191">
        <f>J7+H7+K58</f>
        <v>32879953704</v>
      </c>
      <c r="P17" s="192">
        <f>595216751+17947270</f>
        <v>613164021</v>
      </c>
    </row>
    <row r="18" spans="2:16" s="9" customFormat="1" ht="20.100000000000001" customHeight="1" x14ac:dyDescent="0.15">
      <c r="B18" s="215"/>
      <c r="C18" s="161" t="s">
        <v>97</v>
      </c>
      <c r="D18" s="161"/>
      <c r="E18" s="35"/>
      <c r="F18" s="35"/>
      <c r="G18" s="35"/>
      <c r="H18" s="35"/>
      <c r="I18" s="25">
        <f t="shared" si="0"/>
        <v>0</v>
      </c>
      <c r="J18" s="25">
        <f t="shared" si="1"/>
        <v>0</v>
      </c>
      <c r="K18" s="25"/>
      <c r="L18" s="25">
        <f t="shared" si="2"/>
        <v>0</v>
      </c>
      <c r="M18" s="67">
        <f t="shared" si="3"/>
        <v>0</v>
      </c>
      <c r="N18" s="190"/>
      <c r="O18" s="190"/>
      <c r="P18" s="192">
        <f>O17+P17</f>
        <v>33493117725</v>
      </c>
    </row>
    <row r="19" spans="2:16" s="9" customFormat="1" ht="20.100000000000001" customHeight="1" x14ac:dyDescent="0.15">
      <c r="B19" s="215"/>
      <c r="C19" s="161" t="s">
        <v>50</v>
      </c>
      <c r="D19" s="161"/>
      <c r="E19" s="35">
        <v>4504282000</v>
      </c>
      <c r="F19" s="189">
        <v>1268998388</v>
      </c>
      <c r="G19" s="189">
        <v>1244740338</v>
      </c>
      <c r="H19" s="35"/>
      <c r="I19" s="25">
        <f t="shared" si="0"/>
        <v>24258050</v>
      </c>
      <c r="J19" s="25">
        <f t="shared" si="1"/>
        <v>20376090</v>
      </c>
      <c r="K19" s="25">
        <v>3881960</v>
      </c>
      <c r="L19" s="25">
        <f t="shared" si="2"/>
        <v>27.634600542328393</v>
      </c>
      <c r="M19" s="67">
        <f t="shared" si="3"/>
        <v>98.08840970726277</v>
      </c>
      <c r="P19" s="5"/>
    </row>
    <row r="20" spans="2:16" s="9" customFormat="1" ht="20.100000000000001" customHeight="1" x14ac:dyDescent="0.15">
      <c r="B20" s="215"/>
      <c r="C20" s="161" t="s">
        <v>98</v>
      </c>
      <c r="D20" s="161"/>
      <c r="E20" s="35">
        <v>56476000</v>
      </c>
      <c r="F20" s="189">
        <v>198799820</v>
      </c>
      <c r="G20" s="189">
        <v>198799820</v>
      </c>
      <c r="H20" s="35"/>
      <c r="I20" s="25">
        <f t="shared" si="0"/>
        <v>0</v>
      </c>
      <c r="J20" s="25">
        <f t="shared" si="1"/>
        <v>0</v>
      </c>
      <c r="K20" s="25"/>
      <c r="L20" s="25"/>
      <c r="M20" s="67"/>
      <c r="P20" s="5"/>
    </row>
    <row r="21" spans="2:16" s="9" customFormat="1" ht="20.100000000000001" customHeight="1" x14ac:dyDescent="0.15">
      <c r="B21" s="215"/>
      <c r="C21" s="161" t="s">
        <v>99</v>
      </c>
      <c r="D21" s="161"/>
      <c r="E21" s="35">
        <v>916225000</v>
      </c>
      <c r="F21" s="189">
        <v>719619817</v>
      </c>
      <c r="G21" s="189">
        <v>715222607</v>
      </c>
      <c r="H21" s="35"/>
      <c r="I21" s="25">
        <f t="shared" si="0"/>
        <v>4397210</v>
      </c>
      <c r="J21" s="25">
        <f t="shared" si="1"/>
        <v>3781510</v>
      </c>
      <c r="K21" s="25">
        <v>615700</v>
      </c>
      <c r="L21" s="25">
        <f t="shared" si="2"/>
        <v>78.061896040819661</v>
      </c>
      <c r="M21" s="67">
        <f t="shared" si="3"/>
        <v>99.388953736942469</v>
      </c>
      <c r="P21" s="5"/>
    </row>
    <row r="22" spans="2:16" s="9" customFormat="1" ht="20.100000000000001" customHeight="1" x14ac:dyDescent="0.15">
      <c r="B22" s="158" t="s">
        <v>51</v>
      </c>
      <c r="C22" s="159"/>
      <c r="D22" s="159"/>
      <c r="E22" s="52">
        <f>SUM(E23:E27)</f>
        <v>11554155000</v>
      </c>
      <c r="F22" s="52">
        <f>SUM(F23:F27)</f>
        <v>12175462216</v>
      </c>
      <c r="G22" s="52">
        <f>SUM(G23:G27)</f>
        <v>12151279896</v>
      </c>
      <c r="H22" s="52">
        <f>SUM(H23:H27)</f>
        <v>133700</v>
      </c>
      <c r="I22" s="52">
        <f>F22-G22-H22</f>
        <v>24048620</v>
      </c>
      <c r="J22" s="52">
        <f>I22-K22</f>
        <v>3815000</v>
      </c>
      <c r="K22" s="52">
        <f>SUM(K23:K27)</f>
        <v>20233620</v>
      </c>
      <c r="L22" s="52">
        <f t="shared" si="2"/>
        <v>105.16805336262149</v>
      </c>
      <c r="M22" s="66">
        <f t="shared" si="3"/>
        <v>99.801384788757986</v>
      </c>
      <c r="P22" s="5"/>
    </row>
    <row r="23" spans="2:16" s="9" customFormat="1" ht="20.100000000000001" customHeight="1" x14ac:dyDescent="0.15">
      <c r="B23" s="198"/>
      <c r="C23" s="160" t="s">
        <v>52</v>
      </c>
      <c r="D23" s="160"/>
      <c r="E23" s="35">
        <v>1722738000</v>
      </c>
      <c r="F23" s="189">
        <v>1399217690</v>
      </c>
      <c r="G23" s="189">
        <v>1382734830</v>
      </c>
      <c r="H23" s="35">
        <v>133700</v>
      </c>
      <c r="I23" s="25">
        <f t="shared" si="0"/>
        <v>16349160</v>
      </c>
      <c r="J23" s="25">
        <f t="shared" si="1"/>
        <v>0</v>
      </c>
      <c r="K23" s="25">
        <v>16349160</v>
      </c>
      <c r="L23" s="25">
        <f t="shared" si="2"/>
        <v>80.263791127844158</v>
      </c>
      <c r="M23" s="67">
        <f t="shared" si="3"/>
        <v>98.821994596137515</v>
      </c>
      <c r="P23" s="5"/>
    </row>
    <row r="24" spans="2:16" s="9" customFormat="1" ht="20.100000000000001" customHeight="1" x14ac:dyDescent="0.15">
      <c r="B24" s="198"/>
      <c r="C24" s="160" t="s">
        <v>137</v>
      </c>
      <c r="D24" s="160"/>
      <c r="E24" s="35">
        <v>9642583000</v>
      </c>
      <c r="F24" s="189">
        <v>10526279716</v>
      </c>
      <c r="G24" s="189">
        <v>10526279716</v>
      </c>
      <c r="H24" s="35"/>
      <c r="I24" s="25">
        <f t="shared" si="0"/>
        <v>0</v>
      </c>
      <c r="J24" s="25">
        <f t="shared" si="1"/>
        <v>0</v>
      </c>
      <c r="K24" s="25"/>
      <c r="L24" s="25">
        <f t="shared" si="2"/>
        <v>109.16452278398847</v>
      </c>
      <c r="M24" s="67">
        <f t="shared" si="3"/>
        <v>100</v>
      </c>
      <c r="P24" s="5"/>
    </row>
    <row r="25" spans="2:16" s="9" customFormat="1" ht="20.100000000000001" customHeight="1" x14ac:dyDescent="0.15">
      <c r="B25" s="198"/>
      <c r="C25" s="160" t="s">
        <v>53</v>
      </c>
      <c r="D25" s="160"/>
      <c r="E25" s="35">
        <v>12794000</v>
      </c>
      <c r="F25" s="189">
        <v>7622510</v>
      </c>
      <c r="G25" s="189">
        <v>7622510</v>
      </c>
      <c r="H25" s="35"/>
      <c r="I25" s="25">
        <f t="shared" si="0"/>
        <v>0</v>
      </c>
      <c r="J25" s="25">
        <f t="shared" si="1"/>
        <v>0</v>
      </c>
      <c r="K25" s="25"/>
      <c r="L25" s="25">
        <f t="shared" si="2"/>
        <v>59.578786931374083</v>
      </c>
      <c r="M25" s="67">
        <f t="shared" si="3"/>
        <v>100</v>
      </c>
      <c r="P25" s="5"/>
    </row>
    <row r="26" spans="2:16" s="9" customFormat="1" ht="20.100000000000001" customHeight="1" x14ac:dyDescent="0.15">
      <c r="B26" s="198"/>
      <c r="C26" s="160" t="s">
        <v>100</v>
      </c>
      <c r="D26" s="160"/>
      <c r="E26" s="35"/>
      <c r="F26" s="189">
        <v>9765560</v>
      </c>
      <c r="G26" s="189">
        <v>9736860</v>
      </c>
      <c r="H26" s="35"/>
      <c r="I26" s="25">
        <f t="shared" si="0"/>
        <v>28700</v>
      </c>
      <c r="J26" s="25">
        <f t="shared" si="1"/>
        <v>0</v>
      </c>
      <c r="K26" s="25">
        <v>28700</v>
      </c>
      <c r="L26" s="25"/>
      <c r="M26" s="67"/>
      <c r="P26" s="5"/>
    </row>
    <row r="27" spans="2:16" s="9" customFormat="1" ht="20.100000000000001" customHeight="1" x14ac:dyDescent="0.15">
      <c r="B27" s="198"/>
      <c r="C27" s="160" t="s">
        <v>101</v>
      </c>
      <c r="D27" s="160"/>
      <c r="E27" s="35">
        <v>176040000</v>
      </c>
      <c r="F27" s="189">
        <v>232576740</v>
      </c>
      <c r="G27" s="189">
        <v>224905980</v>
      </c>
      <c r="H27" s="35"/>
      <c r="I27" s="25">
        <f t="shared" si="0"/>
        <v>7670760</v>
      </c>
      <c r="J27" s="25">
        <f t="shared" si="1"/>
        <v>3815000</v>
      </c>
      <c r="K27" s="25">
        <v>3855760</v>
      </c>
      <c r="L27" s="25">
        <f t="shared" si="2"/>
        <v>127.75845262440355</v>
      </c>
      <c r="M27" s="67">
        <f t="shared" si="3"/>
        <v>96.701836993673567</v>
      </c>
      <c r="P27" s="5"/>
    </row>
    <row r="28" spans="2:16" s="9" customFormat="1" ht="20.100000000000001" customHeight="1" x14ac:dyDescent="0.15">
      <c r="B28" s="158" t="s">
        <v>54</v>
      </c>
      <c r="C28" s="159"/>
      <c r="D28" s="159"/>
      <c r="E28" s="52">
        <f>SUM(E29:E33)</f>
        <v>3488285000</v>
      </c>
      <c r="F28" s="52">
        <f>SUM(F29:F33)</f>
        <v>1767845770</v>
      </c>
      <c r="G28" s="52">
        <f>SUM(G29:G33)</f>
        <v>1767845770</v>
      </c>
      <c r="H28" s="52">
        <f>SUM(H29:H33)</f>
        <v>0</v>
      </c>
      <c r="I28" s="52">
        <f t="shared" si="0"/>
        <v>0</v>
      </c>
      <c r="J28" s="52">
        <f t="shared" si="1"/>
        <v>0</v>
      </c>
      <c r="K28" s="52">
        <f>SUM(K29:K33)</f>
        <v>0</v>
      </c>
      <c r="L28" s="52">
        <f t="shared" si="2"/>
        <v>50.679510705117266</v>
      </c>
      <c r="M28" s="66">
        <f t="shared" si="3"/>
        <v>100</v>
      </c>
      <c r="P28" s="5"/>
    </row>
    <row r="29" spans="2:16" s="9" customFormat="1" ht="20.100000000000001" customHeight="1" x14ac:dyDescent="0.15">
      <c r="B29" s="198"/>
      <c r="C29" s="160" t="s">
        <v>118</v>
      </c>
      <c r="D29" s="160"/>
      <c r="E29" s="35">
        <v>3488285000</v>
      </c>
      <c r="F29" s="189">
        <v>3416560</v>
      </c>
      <c r="G29" s="189">
        <v>3416560</v>
      </c>
      <c r="H29" s="35"/>
      <c r="I29" s="25">
        <f t="shared" si="0"/>
        <v>0</v>
      </c>
      <c r="J29" s="25">
        <f t="shared" si="1"/>
        <v>0</v>
      </c>
      <c r="K29" s="25"/>
      <c r="L29" s="25">
        <f t="shared" si="2"/>
        <v>9.7943831997672204E-2</v>
      </c>
      <c r="M29" s="67">
        <f t="shared" si="3"/>
        <v>100</v>
      </c>
      <c r="P29" s="5"/>
    </row>
    <row r="30" spans="2:16" s="9" customFormat="1" ht="20.100000000000001" customHeight="1" x14ac:dyDescent="0.15">
      <c r="B30" s="198"/>
      <c r="C30" s="160" t="s">
        <v>102</v>
      </c>
      <c r="D30" s="160"/>
      <c r="E30" s="35"/>
      <c r="F30" s="35"/>
      <c r="G30" s="35"/>
      <c r="H30" s="35"/>
      <c r="I30" s="25">
        <f t="shared" si="0"/>
        <v>0</v>
      </c>
      <c r="J30" s="25">
        <f t="shared" si="1"/>
        <v>0</v>
      </c>
      <c r="K30" s="25"/>
      <c r="L30" s="25">
        <f t="shared" si="2"/>
        <v>0</v>
      </c>
      <c r="M30" s="67">
        <f t="shared" si="3"/>
        <v>0</v>
      </c>
      <c r="P30" s="5"/>
    </row>
    <row r="31" spans="2:16" s="9" customFormat="1" ht="20.100000000000001" customHeight="1" x14ac:dyDescent="0.15">
      <c r="B31" s="198"/>
      <c r="C31" s="160" t="s">
        <v>103</v>
      </c>
      <c r="D31" s="160"/>
      <c r="E31" s="35"/>
      <c r="F31" s="35"/>
      <c r="G31" s="35"/>
      <c r="H31" s="35"/>
      <c r="I31" s="25">
        <f t="shared" si="0"/>
        <v>0</v>
      </c>
      <c r="J31" s="25">
        <f t="shared" si="1"/>
        <v>0</v>
      </c>
      <c r="K31" s="25"/>
      <c r="L31" s="25">
        <f t="shared" si="2"/>
        <v>0</v>
      </c>
      <c r="M31" s="67">
        <f t="shared" si="3"/>
        <v>0</v>
      </c>
      <c r="P31" s="5"/>
    </row>
    <row r="32" spans="2:16" s="9" customFormat="1" ht="20.100000000000001" customHeight="1" x14ac:dyDescent="0.15">
      <c r="B32" s="198"/>
      <c r="C32" s="160" t="s">
        <v>104</v>
      </c>
      <c r="D32" s="160"/>
      <c r="E32" s="35"/>
      <c r="F32" s="35"/>
      <c r="G32" s="35"/>
      <c r="H32" s="35"/>
      <c r="I32" s="25">
        <f t="shared" si="0"/>
        <v>0</v>
      </c>
      <c r="J32" s="25">
        <f t="shared" si="1"/>
        <v>0</v>
      </c>
      <c r="K32" s="25"/>
      <c r="L32" s="25">
        <f t="shared" si="2"/>
        <v>0</v>
      </c>
      <c r="M32" s="67">
        <f t="shared" si="3"/>
        <v>0</v>
      </c>
      <c r="P32" s="5"/>
    </row>
    <row r="33" spans="2:16" s="9" customFormat="1" ht="20.100000000000001" customHeight="1" x14ac:dyDescent="0.15">
      <c r="B33" s="198"/>
      <c r="C33" s="160" t="s">
        <v>105</v>
      </c>
      <c r="D33" s="160"/>
      <c r="E33" s="35"/>
      <c r="F33" s="189">
        <v>1764429210</v>
      </c>
      <c r="G33" s="189">
        <v>1764429210</v>
      </c>
      <c r="H33" s="35"/>
      <c r="I33" s="25">
        <f t="shared" si="0"/>
        <v>0</v>
      </c>
      <c r="J33" s="25">
        <f t="shared" si="1"/>
        <v>0</v>
      </c>
      <c r="K33" s="25"/>
      <c r="L33" s="25">
        <f t="shared" si="2"/>
        <v>0</v>
      </c>
      <c r="M33" s="67">
        <f t="shared" si="3"/>
        <v>100</v>
      </c>
      <c r="P33" s="5"/>
    </row>
    <row r="34" spans="2:16" s="9" customFormat="1" ht="20.100000000000001" customHeight="1" x14ac:dyDescent="0.15">
      <c r="B34" s="158" t="s">
        <v>55</v>
      </c>
      <c r="C34" s="159"/>
      <c r="D34" s="159"/>
      <c r="E34" s="52">
        <v>20896714000</v>
      </c>
      <c r="F34" s="52">
        <v>24495878730</v>
      </c>
      <c r="G34" s="52">
        <v>24495878730</v>
      </c>
      <c r="H34" s="52"/>
      <c r="I34" s="52"/>
      <c r="J34" s="52"/>
      <c r="K34" s="52"/>
      <c r="L34" s="52">
        <f t="shared" si="2"/>
        <v>117.2235918527669</v>
      </c>
      <c r="M34" s="66">
        <f t="shared" si="3"/>
        <v>100</v>
      </c>
      <c r="P34" s="5"/>
    </row>
    <row r="35" spans="2:16" s="9" customFormat="1" ht="20.100000000000001" customHeight="1" x14ac:dyDescent="0.15">
      <c r="B35" s="158" t="s">
        <v>138</v>
      </c>
      <c r="C35" s="159"/>
      <c r="D35" s="159"/>
      <c r="E35" s="52">
        <f>SUM(E36:E38)</f>
        <v>3080575000</v>
      </c>
      <c r="F35" s="52">
        <f>SUM(F36:F38)</f>
        <v>3134319550</v>
      </c>
      <c r="G35" s="52">
        <f>SUM(G36:G38)</f>
        <v>3134319550</v>
      </c>
      <c r="H35" s="52">
        <f>SUM(H36:H38)</f>
        <v>0</v>
      </c>
      <c r="I35" s="52">
        <f t="shared" si="0"/>
        <v>0</v>
      </c>
      <c r="J35" s="52">
        <f t="shared" si="1"/>
        <v>0</v>
      </c>
      <c r="K35" s="52">
        <f>SUM(K36:K38)</f>
        <v>0</v>
      </c>
      <c r="L35" s="94">
        <f t="shared" si="2"/>
        <v>101.74462722056758</v>
      </c>
      <c r="M35" s="95">
        <f t="shared" si="3"/>
        <v>100</v>
      </c>
      <c r="P35" s="5"/>
    </row>
    <row r="36" spans="2:16" s="9" customFormat="1" ht="20.100000000000001" customHeight="1" x14ac:dyDescent="0.15">
      <c r="B36" s="198"/>
      <c r="C36" s="160" t="s">
        <v>79</v>
      </c>
      <c r="D36" s="160"/>
      <c r="E36" s="35">
        <v>3080575000</v>
      </c>
      <c r="F36" s="189">
        <v>3011222049</v>
      </c>
      <c r="G36" s="189">
        <v>3011222049</v>
      </c>
      <c r="H36" s="35"/>
      <c r="I36" s="25">
        <f t="shared" si="0"/>
        <v>0</v>
      </c>
      <c r="J36" s="25">
        <f t="shared" si="1"/>
        <v>0</v>
      </c>
      <c r="K36" s="25"/>
      <c r="L36" s="26">
        <f t="shared" si="2"/>
        <v>97.748701102878528</v>
      </c>
      <c r="M36" s="27">
        <f t="shared" si="3"/>
        <v>100</v>
      </c>
      <c r="O36" s="10"/>
      <c r="P36" s="5"/>
    </row>
    <row r="37" spans="2:16" s="9" customFormat="1" ht="20.100000000000001" customHeight="1" x14ac:dyDescent="0.15">
      <c r="B37" s="198"/>
      <c r="C37" s="160" t="s">
        <v>107</v>
      </c>
      <c r="D37" s="160"/>
      <c r="E37" s="35"/>
      <c r="F37" s="35"/>
      <c r="G37" s="35"/>
      <c r="H37" s="35"/>
      <c r="I37" s="25">
        <f t="shared" si="0"/>
        <v>0</v>
      </c>
      <c r="J37" s="25">
        <f t="shared" si="1"/>
        <v>0</v>
      </c>
      <c r="K37" s="25"/>
      <c r="L37" s="26">
        <f t="shared" si="2"/>
        <v>0</v>
      </c>
      <c r="M37" s="27">
        <f t="shared" si="3"/>
        <v>0</v>
      </c>
      <c r="P37" s="5"/>
    </row>
    <row r="38" spans="2:16" s="10" customFormat="1" ht="20.100000000000001" customHeight="1" x14ac:dyDescent="0.15">
      <c r="B38" s="198"/>
      <c r="C38" s="160" t="s">
        <v>108</v>
      </c>
      <c r="D38" s="160"/>
      <c r="E38" s="35"/>
      <c r="F38" s="189">
        <v>123097501</v>
      </c>
      <c r="G38" s="189">
        <v>123097501</v>
      </c>
      <c r="H38" s="35"/>
      <c r="I38" s="25">
        <f t="shared" si="0"/>
        <v>0</v>
      </c>
      <c r="J38" s="25">
        <f t="shared" si="1"/>
        <v>0</v>
      </c>
      <c r="K38" s="25"/>
      <c r="L38" s="26">
        <f t="shared" si="2"/>
        <v>0</v>
      </c>
      <c r="M38" s="27">
        <f t="shared" si="3"/>
        <v>100</v>
      </c>
      <c r="P38" s="193"/>
    </row>
    <row r="39" spans="2:16" s="10" customFormat="1" ht="20.100000000000001" customHeight="1" x14ac:dyDescent="0.15">
      <c r="B39" s="199" t="s">
        <v>31</v>
      </c>
      <c r="C39" s="200"/>
      <c r="D39" s="200"/>
      <c r="E39" s="51">
        <f>E40+E45+E47+E50+E58</f>
        <v>9589477000</v>
      </c>
      <c r="F39" s="51">
        <f>F40+F45+F47+F50+F58</f>
        <v>46015143550</v>
      </c>
      <c r="G39" s="51">
        <f>G40+G45+G47+G50+G58</f>
        <v>13995712355</v>
      </c>
      <c r="H39" s="51">
        <f>H40+H45+H47+H50+H58</f>
        <v>709251625</v>
      </c>
      <c r="I39" s="51">
        <f t="shared" si="0"/>
        <v>31310179570</v>
      </c>
      <c r="J39" s="51">
        <f t="shared" si="1"/>
        <v>28513515260</v>
      </c>
      <c r="K39" s="51">
        <f>K40+K45+K47+K50+K58</f>
        <v>2796664310</v>
      </c>
      <c r="L39" s="77">
        <f t="shared" si="2"/>
        <v>145.9486513706639</v>
      </c>
      <c r="M39" s="78">
        <f t="shared" si="3"/>
        <v>30.415448644188793</v>
      </c>
      <c r="P39" s="193"/>
    </row>
    <row r="40" spans="2:16" s="5" customFormat="1" ht="20.100000000000001" customHeight="1" x14ac:dyDescent="0.15">
      <c r="B40" s="158" t="s">
        <v>56</v>
      </c>
      <c r="C40" s="159"/>
      <c r="D40" s="159"/>
      <c r="E40" s="52">
        <f>SUM(E41:E44)</f>
        <v>0</v>
      </c>
      <c r="F40" s="52">
        <f>SUM(F41:F44)</f>
        <v>398990278</v>
      </c>
      <c r="G40" s="52">
        <f>SUM(G41:G44)</f>
        <v>398990278</v>
      </c>
      <c r="H40" s="52">
        <f>SUM(H41:H44)</f>
        <v>0</v>
      </c>
      <c r="I40" s="52">
        <f t="shared" si="0"/>
        <v>0</v>
      </c>
      <c r="J40" s="52">
        <f t="shared" si="1"/>
        <v>0</v>
      </c>
      <c r="K40" s="52">
        <f>SUM(K41:K44)</f>
        <v>0</v>
      </c>
      <c r="L40" s="94">
        <f t="shared" si="2"/>
        <v>0</v>
      </c>
      <c r="M40" s="95">
        <f t="shared" si="3"/>
        <v>100</v>
      </c>
    </row>
    <row r="41" spans="2:16" s="5" customFormat="1" ht="20.100000000000001" customHeight="1" x14ac:dyDescent="0.15">
      <c r="B41" s="162"/>
      <c r="C41" s="160" t="s">
        <v>57</v>
      </c>
      <c r="D41" s="160"/>
      <c r="E41" s="68"/>
      <c r="F41" s="68"/>
      <c r="G41" s="68"/>
      <c r="H41" s="68"/>
      <c r="I41" s="25">
        <f t="shared" si="0"/>
        <v>0</v>
      </c>
      <c r="J41" s="25">
        <f t="shared" si="1"/>
        <v>0</v>
      </c>
      <c r="K41" s="25"/>
      <c r="L41" s="26">
        <f t="shared" si="2"/>
        <v>0</v>
      </c>
      <c r="M41" s="27">
        <f t="shared" si="3"/>
        <v>0</v>
      </c>
    </row>
    <row r="42" spans="2:16" s="5" customFormat="1" ht="20.100000000000001" customHeight="1" x14ac:dyDescent="0.15">
      <c r="B42" s="162"/>
      <c r="C42" s="160" t="s">
        <v>58</v>
      </c>
      <c r="D42" s="160"/>
      <c r="E42" s="68"/>
      <c r="F42" s="189">
        <v>74193193</v>
      </c>
      <c r="G42" s="189">
        <v>74193193</v>
      </c>
      <c r="H42" s="68"/>
      <c r="I42" s="25">
        <f t="shared" si="0"/>
        <v>0</v>
      </c>
      <c r="J42" s="25">
        <f t="shared" si="1"/>
        <v>0</v>
      </c>
      <c r="K42" s="25"/>
      <c r="L42" s="26">
        <f t="shared" si="2"/>
        <v>0</v>
      </c>
      <c r="M42" s="27">
        <f t="shared" si="3"/>
        <v>100</v>
      </c>
    </row>
    <row r="43" spans="2:16" s="5" customFormat="1" ht="20.100000000000001" customHeight="1" x14ac:dyDescent="0.15">
      <c r="B43" s="162"/>
      <c r="C43" s="160" t="s">
        <v>59</v>
      </c>
      <c r="D43" s="160"/>
      <c r="E43" s="68"/>
      <c r="F43" s="189">
        <v>242101100</v>
      </c>
      <c r="G43" s="189">
        <v>242101100</v>
      </c>
      <c r="H43" s="68"/>
      <c r="I43" s="25">
        <f t="shared" si="0"/>
        <v>0</v>
      </c>
      <c r="J43" s="25">
        <f t="shared" si="1"/>
        <v>0</v>
      </c>
      <c r="K43" s="25"/>
      <c r="L43" s="26"/>
      <c r="M43" s="27"/>
    </row>
    <row r="44" spans="2:16" s="5" customFormat="1" ht="20.100000000000001" customHeight="1" x14ac:dyDescent="0.15">
      <c r="B44" s="162"/>
      <c r="C44" s="160" t="s">
        <v>106</v>
      </c>
      <c r="D44" s="160"/>
      <c r="E44" s="68"/>
      <c r="F44" s="189">
        <v>82695985</v>
      </c>
      <c r="G44" s="189">
        <v>82695985</v>
      </c>
      <c r="H44" s="68"/>
      <c r="I44" s="25">
        <f t="shared" si="0"/>
        <v>0</v>
      </c>
      <c r="J44" s="25">
        <f t="shared" si="1"/>
        <v>0</v>
      </c>
      <c r="K44" s="25"/>
      <c r="L44" s="26">
        <f t="shared" si="2"/>
        <v>0</v>
      </c>
      <c r="M44" s="27">
        <f t="shared" si="3"/>
        <v>100</v>
      </c>
    </row>
    <row r="45" spans="2:16" s="5" customFormat="1" ht="20.100000000000001" customHeight="1" x14ac:dyDescent="0.15">
      <c r="B45" s="158" t="s">
        <v>109</v>
      </c>
      <c r="C45" s="159"/>
      <c r="D45" s="159"/>
      <c r="E45" s="52">
        <f>SUM(E46:E46)</f>
        <v>16000000</v>
      </c>
      <c r="F45" s="52">
        <f>SUM(F46:F46)</f>
        <v>16000000</v>
      </c>
      <c r="G45" s="52">
        <f>SUM(G46:G46)</f>
        <v>16000000</v>
      </c>
      <c r="H45" s="52">
        <f>SUM(H46:H46)</f>
        <v>0</v>
      </c>
      <c r="I45" s="52">
        <f t="shared" si="0"/>
        <v>0</v>
      </c>
      <c r="J45" s="52">
        <f t="shared" si="1"/>
        <v>0</v>
      </c>
      <c r="K45" s="52">
        <f>SUM(K46:K46)</f>
        <v>0</v>
      </c>
      <c r="L45" s="94">
        <f t="shared" si="2"/>
        <v>100</v>
      </c>
      <c r="M45" s="95">
        <f t="shared" si="3"/>
        <v>100</v>
      </c>
    </row>
    <row r="46" spans="2:16" s="5" customFormat="1" ht="20.100000000000001" customHeight="1" x14ac:dyDescent="0.15">
      <c r="B46" s="163"/>
      <c r="C46" s="160" t="s">
        <v>60</v>
      </c>
      <c r="D46" s="160"/>
      <c r="E46" s="68">
        <v>16000000</v>
      </c>
      <c r="F46" s="189">
        <v>16000000</v>
      </c>
      <c r="G46" s="189">
        <v>16000000</v>
      </c>
      <c r="H46" s="68"/>
      <c r="I46" s="25">
        <f t="shared" si="0"/>
        <v>0</v>
      </c>
      <c r="J46" s="25">
        <f t="shared" si="1"/>
        <v>0</v>
      </c>
      <c r="K46" s="25"/>
      <c r="L46" s="26">
        <f t="shared" si="2"/>
        <v>100</v>
      </c>
      <c r="M46" s="27">
        <f t="shared" si="3"/>
        <v>100</v>
      </c>
    </row>
    <row r="47" spans="2:16" s="5" customFormat="1" ht="20.100000000000001" customHeight="1" x14ac:dyDescent="0.15">
      <c r="B47" s="158" t="s">
        <v>110</v>
      </c>
      <c r="C47" s="159"/>
      <c r="D47" s="159"/>
      <c r="E47" s="52">
        <f>SUM(E48:E49)</f>
        <v>0</v>
      </c>
      <c r="F47" s="52">
        <f>SUM(F48:F49)</f>
        <v>444276640</v>
      </c>
      <c r="G47" s="52">
        <f>SUM(G48:G49)</f>
        <v>444276640</v>
      </c>
      <c r="H47" s="52">
        <f>SUM(H48:H49)</f>
        <v>0</v>
      </c>
      <c r="I47" s="52">
        <f t="shared" si="0"/>
        <v>0</v>
      </c>
      <c r="J47" s="52">
        <f t="shared" si="1"/>
        <v>0</v>
      </c>
      <c r="K47" s="52">
        <f>SUM(K48:K49)</f>
        <v>0</v>
      </c>
      <c r="L47" s="94">
        <f t="shared" si="2"/>
        <v>0</v>
      </c>
      <c r="M47" s="95">
        <f t="shared" si="3"/>
        <v>100</v>
      </c>
    </row>
    <row r="48" spans="2:16" s="5" customFormat="1" ht="20.100000000000001" customHeight="1" x14ac:dyDescent="0.15">
      <c r="B48" s="162"/>
      <c r="C48" s="160" t="s">
        <v>139</v>
      </c>
      <c r="D48" s="160"/>
      <c r="E48" s="68"/>
      <c r="F48" s="68"/>
      <c r="G48" s="68"/>
      <c r="H48" s="68"/>
      <c r="I48" s="25">
        <f t="shared" si="0"/>
        <v>0</v>
      </c>
      <c r="J48" s="25">
        <f t="shared" si="1"/>
        <v>0</v>
      </c>
      <c r="K48" s="25"/>
      <c r="L48" s="26">
        <f t="shared" si="2"/>
        <v>0</v>
      </c>
      <c r="M48" s="27">
        <f t="shared" si="3"/>
        <v>0</v>
      </c>
    </row>
    <row r="49" spans="2:16" s="5" customFormat="1" ht="20.100000000000001" customHeight="1" x14ac:dyDescent="0.15">
      <c r="B49" s="162"/>
      <c r="C49" s="160" t="s">
        <v>140</v>
      </c>
      <c r="D49" s="160"/>
      <c r="E49" s="68"/>
      <c r="F49" s="189">
        <v>444276640</v>
      </c>
      <c r="G49" s="189">
        <v>444276640</v>
      </c>
      <c r="H49" s="68"/>
      <c r="I49" s="25">
        <f t="shared" si="0"/>
        <v>0</v>
      </c>
      <c r="J49" s="25">
        <f t="shared" si="1"/>
        <v>0</v>
      </c>
      <c r="K49" s="25"/>
      <c r="L49" s="26">
        <f t="shared" si="2"/>
        <v>0</v>
      </c>
      <c r="M49" s="27">
        <f t="shared" si="3"/>
        <v>100</v>
      </c>
    </row>
    <row r="50" spans="2:16" s="5" customFormat="1" ht="20.100000000000001" customHeight="1" x14ac:dyDescent="0.15">
      <c r="B50" s="164" t="s">
        <v>80</v>
      </c>
      <c r="C50" s="165"/>
      <c r="D50" s="165"/>
      <c r="E50" s="52">
        <f>SUM(E51:E57)</f>
        <v>5523239000</v>
      </c>
      <c r="F50" s="52">
        <f>SUM(F51:F57)</f>
        <v>11772076830</v>
      </c>
      <c r="G50" s="52">
        <f>SUM(G51:G57)</f>
        <v>9672605387</v>
      </c>
      <c r="H50" s="52">
        <f>SUM(H51:H57)</f>
        <v>0</v>
      </c>
      <c r="I50" s="52">
        <f t="shared" si="0"/>
        <v>2099471443</v>
      </c>
      <c r="J50" s="52">
        <f t="shared" si="1"/>
        <v>367663823</v>
      </c>
      <c r="K50" s="52">
        <f>SUM(K51:K57)</f>
        <v>1731807620</v>
      </c>
      <c r="L50" s="94">
        <f t="shared" si="2"/>
        <v>175.12559907329739</v>
      </c>
      <c r="M50" s="95">
        <f t="shared" si="3"/>
        <v>82.165666489283353</v>
      </c>
    </row>
    <row r="51" spans="2:16" s="5" customFormat="1" ht="20.100000000000001" customHeight="1" x14ac:dyDescent="0.15">
      <c r="B51" s="162"/>
      <c r="C51" s="160" t="s">
        <v>112</v>
      </c>
      <c r="D51" s="160"/>
      <c r="E51" s="68"/>
      <c r="F51" s="189">
        <v>3004680</v>
      </c>
      <c r="G51" s="189">
        <v>3004680</v>
      </c>
      <c r="H51" s="68"/>
      <c r="I51" s="25">
        <f t="shared" si="0"/>
        <v>0</v>
      </c>
      <c r="J51" s="25">
        <f t="shared" si="1"/>
        <v>0</v>
      </c>
      <c r="K51" s="25"/>
      <c r="L51" s="26">
        <f t="shared" si="2"/>
        <v>0</v>
      </c>
      <c r="M51" s="27">
        <f t="shared" si="3"/>
        <v>100</v>
      </c>
    </row>
    <row r="52" spans="2:16" s="5" customFormat="1" ht="20.100000000000001" customHeight="1" x14ac:dyDescent="0.15">
      <c r="B52" s="162"/>
      <c r="C52" s="160" t="s">
        <v>113</v>
      </c>
      <c r="D52" s="160"/>
      <c r="E52" s="68"/>
      <c r="F52" s="68"/>
      <c r="G52" s="68"/>
      <c r="H52" s="68"/>
      <c r="I52" s="25">
        <f t="shared" si="0"/>
        <v>0</v>
      </c>
      <c r="J52" s="25">
        <f t="shared" si="1"/>
        <v>0</v>
      </c>
      <c r="K52" s="25"/>
      <c r="L52" s="26">
        <f t="shared" si="2"/>
        <v>0</v>
      </c>
      <c r="M52" s="27">
        <f t="shared" si="3"/>
        <v>0</v>
      </c>
    </row>
    <row r="53" spans="2:16" s="5" customFormat="1" ht="20.100000000000001" customHeight="1" x14ac:dyDescent="0.15">
      <c r="B53" s="162"/>
      <c r="C53" s="160" t="s">
        <v>114</v>
      </c>
      <c r="D53" s="160"/>
      <c r="E53" s="68"/>
      <c r="F53" s="189">
        <v>850000000</v>
      </c>
      <c r="G53" s="68"/>
      <c r="H53" s="68"/>
      <c r="I53" s="25">
        <f t="shared" si="0"/>
        <v>850000000</v>
      </c>
      <c r="J53" s="25">
        <f t="shared" si="1"/>
        <v>0</v>
      </c>
      <c r="K53" s="25">
        <v>850000000</v>
      </c>
      <c r="L53" s="26">
        <f t="shared" si="2"/>
        <v>0</v>
      </c>
      <c r="M53" s="27">
        <f t="shared" si="3"/>
        <v>0</v>
      </c>
    </row>
    <row r="54" spans="2:16" s="5" customFormat="1" ht="20.100000000000001" customHeight="1" x14ac:dyDescent="0.15">
      <c r="B54" s="162"/>
      <c r="C54" s="160" t="s">
        <v>115</v>
      </c>
      <c r="D54" s="160"/>
      <c r="E54" s="68"/>
      <c r="F54" s="189">
        <v>965147900</v>
      </c>
      <c r="G54" s="189">
        <v>541467700</v>
      </c>
      <c r="H54" s="68"/>
      <c r="I54" s="25">
        <f t="shared" si="0"/>
        <v>423680200</v>
      </c>
      <c r="J54" s="25">
        <f t="shared" si="1"/>
        <v>348916200</v>
      </c>
      <c r="K54" s="25">
        <v>74764000</v>
      </c>
      <c r="L54" s="26">
        <f t="shared" si="2"/>
        <v>0</v>
      </c>
      <c r="M54" s="27">
        <f t="shared" si="3"/>
        <v>56.102044049414602</v>
      </c>
    </row>
    <row r="55" spans="2:16" s="5" customFormat="1" ht="20.100000000000001" customHeight="1" x14ac:dyDescent="0.15">
      <c r="B55" s="162"/>
      <c r="C55" s="160" t="s">
        <v>116</v>
      </c>
      <c r="D55" s="160"/>
      <c r="E55" s="68"/>
      <c r="F55" s="68"/>
      <c r="G55" s="68"/>
      <c r="H55" s="68"/>
      <c r="I55" s="25">
        <f t="shared" si="0"/>
        <v>0</v>
      </c>
      <c r="J55" s="25">
        <f t="shared" si="1"/>
        <v>0</v>
      </c>
      <c r="K55" s="25"/>
      <c r="L55" s="26">
        <f t="shared" si="2"/>
        <v>0</v>
      </c>
      <c r="M55" s="27">
        <f t="shared" si="3"/>
        <v>0</v>
      </c>
    </row>
    <row r="56" spans="2:16" s="5" customFormat="1" ht="20.100000000000001" customHeight="1" x14ac:dyDescent="0.15">
      <c r="B56" s="162"/>
      <c r="C56" s="160" t="s">
        <v>117</v>
      </c>
      <c r="D56" s="160"/>
      <c r="E56" s="68"/>
      <c r="F56" s="68"/>
      <c r="G56" s="68"/>
      <c r="H56" s="68"/>
      <c r="I56" s="25">
        <f t="shared" si="0"/>
        <v>0</v>
      </c>
      <c r="J56" s="25">
        <f t="shared" si="1"/>
        <v>0</v>
      </c>
      <c r="K56" s="25"/>
      <c r="L56" s="26"/>
      <c r="M56" s="27"/>
    </row>
    <row r="57" spans="2:16" s="5" customFormat="1" ht="20.100000000000001" customHeight="1" x14ac:dyDescent="0.15">
      <c r="B57" s="162"/>
      <c r="C57" s="160" t="s">
        <v>111</v>
      </c>
      <c r="D57" s="160"/>
      <c r="E57" s="68">
        <v>5523239000</v>
      </c>
      <c r="F57" s="189">
        <v>9953924250</v>
      </c>
      <c r="G57" s="189">
        <v>9128133007</v>
      </c>
      <c r="H57" s="68"/>
      <c r="I57" s="25">
        <f t="shared" si="0"/>
        <v>825791243</v>
      </c>
      <c r="J57" s="25">
        <f t="shared" si="1"/>
        <v>18747623</v>
      </c>
      <c r="K57" s="25">
        <v>807043620</v>
      </c>
      <c r="L57" s="26">
        <f t="shared" si="2"/>
        <v>165.26775334183438</v>
      </c>
      <c r="M57" s="27">
        <f t="shared" si="3"/>
        <v>91.703862494231856</v>
      </c>
    </row>
    <row r="58" spans="2:16" s="5" customFormat="1" ht="20.100000000000001" customHeight="1" x14ac:dyDescent="0.15">
      <c r="B58" s="158" t="s">
        <v>141</v>
      </c>
      <c r="C58" s="159"/>
      <c r="D58" s="159"/>
      <c r="E58" s="69">
        <v>4050238000</v>
      </c>
      <c r="F58" s="69">
        <v>33383799802</v>
      </c>
      <c r="G58" s="69">
        <v>3463840050</v>
      </c>
      <c r="H58" s="69">
        <v>709251625</v>
      </c>
      <c r="I58" s="52">
        <f t="shared" si="0"/>
        <v>29210708127</v>
      </c>
      <c r="J58" s="52">
        <f t="shared" si="1"/>
        <v>28145851437</v>
      </c>
      <c r="K58" s="52">
        <v>1064856690</v>
      </c>
      <c r="L58" s="79">
        <f t="shared" si="2"/>
        <v>85.52188908404888</v>
      </c>
      <c r="M58" s="80">
        <f t="shared" si="3"/>
        <v>10.375811233424912</v>
      </c>
    </row>
    <row r="59" spans="2:16" s="10" customFormat="1" ht="20.100000000000001" customHeight="1" x14ac:dyDescent="0.15">
      <c r="B59" s="199" t="s">
        <v>142</v>
      </c>
      <c r="C59" s="200"/>
      <c r="D59" s="200"/>
      <c r="E59" s="51">
        <f>E60+E61+E62+E63+E66+E67</f>
        <v>8529973000</v>
      </c>
      <c r="F59" s="51">
        <f>F60+F61+F62+F63+F66+F67</f>
        <v>11788952591</v>
      </c>
      <c r="G59" s="51">
        <f>G60+G61+G62+G63+G66+G67</f>
        <v>6248168902</v>
      </c>
      <c r="H59" s="51">
        <f>H60+H61+H62+H63+H66+H67</f>
        <v>1660120</v>
      </c>
      <c r="I59" s="51">
        <f t="shared" si="0"/>
        <v>5539123569</v>
      </c>
      <c r="J59" s="51">
        <f>I59-K59</f>
        <v>2438439799</v>
      </c>
      <c r="K59" s="51">
        <f>K60+K61+K62+K63+K66+K67</f>
        <v>3100683770</v>
      </c>
      <c r="L59" s="77">
        <f>IFERROR(G59/E59,0)*100</f>
        <v>73.249574201465819</v>
      </c>
      <c r="M59" s="78">
        <f>IFERROR(G59/F59,0)*100</f>
        <v>53.000203824468841</v>
      </c>
      <c r="P59" s="193"/>
    </row>
    <row r="60" spans="2:16" s="5" customFormat="1" ht="20.100000000000001" customHeight="1" x14ac:dyDescent="0.15">
      <c r="B60" s="158" t="s">
        <v>119</v>
      </c>
      <c r="C60" s="159"/>
      <c r="D60" s="159"/>
      <c r="E60" s="69">
        <v>140960000</v>
      </c>
      <c r="F60" s="69">
        <v>1459456320</v>
      </c>
      <c r="G60" s="69">
        <v>365343460</v>
      </c>
      <c r="H60" s="69"/>
      <c r="I60" s="52">
        <f>F60-G60-H60</f>
        <v>1094112860</v>
      </c>
      <c r="J60" s="52">
        <f>I60-K60</f>
        <v>1090112860</v>
      </c>
      <c r="K60" s="52">
        <v>4000000</v>
      </c>
      <c r="L60" s="104">
        <f>IFERROR(G60/E60,0)*100</f>
        <v>259.18236379114643</v>
      </c>
      <c r="M60" s="105">
        <f>IFERROR(G60/F60,0)*100</f>
        <v>25.032846478063831</v>
      </c>
    </row>
    <row r="61" spans="2:16" s="5" customFormat="1" ht="20.100000000000001" customHeight="1" x14ac:dyDescent="0.15">
      <c r="B61" s="158" t="s">
        <v>120</v>
      </c>
      <c r="C61" s="159"/>
      <c r="D61" s="159"/>
      <c r="E61" s="140">
        <v>315000000</v>
      </c>
      <c r="F61" s="140">
        <v>1635485016</v>
      </c>
      <c r="G61" s="140">
        <v>1026283777</v>
      </c>
      <c r="H61" s="140"/>
      <c r="I61" s="141">
        <f>F61-G61-H61</f>
        <v>609201239</v>
      </c>
      <c r="J61" s="141">
        <f>I61-K61</f>
        <v>425985959</v>
      </c>
      <c r="K61" s="141">
        <v>183215280</v>
      </c>
      <c r="L61" s="142">
        <f>IFERROR(G61/E61,0)*100</f>
        <v>325.80437365079365</v>
      </c>
      <c r="M61" s="143">
        <f>IFERROR(G61/F61,0)*100</f>
        <v>62.751035133910392</v>
      </c>
    </row>
    <row r="62" spans="2:16" s="5" customFormat="1" ht="20.100000000000001" customHeight="1" x14ac:dyDescent="0.15">
      <c r="B62" s="158" t="s">
        <v>121</v>
      </c>
      <c r="C62" s="159"/>
      <c r="D62" s="159"/>
      <c r="E62" s="140"/>
      <c r="F62" s="140">
        <v>118152210</v>
      </c>
      <c r="G62" s="140">
        <v>54015270</v>
      </c>
      <c r="H62" s="140"/>
      <c r="I62" s="141">
        <f>F62-G62-H62</f>
        <v>64136940</v>
      </c>
      <c r="J62" s="141">
        <f>I62-K62</f>
        <v>57321060</v>
      </c>
      <c r="K62" s="141">
        <v>6815880</v>
      </c>
      <c r="L62" s="142">
        <f>IFERROR(G62/E62,0)*100</f>
        <v>0</v>
      </c>
      <c r="M62" s="143">
        <f>IFERROR(G62/F62,0)*100</f>
        <v>45.716681897020798</v>
      </c>
    </row>
    <row r="63" spans="2:16" s="5" customFormat="1" ht="20.100000000000001" customHeight="1" x14ac:dyDescent="0.15">
      <c r="B63" s="158" t="s">
        <v>122</v>
      </c>
      <c r="C63" s="159"/>
      <c r="D63" s="159"/>
      <c r="E63" s="141">
        <f>SUM(E64:E65)</f>
        <v>3478600000</v>
      </c>
      <c r="F63" s="141">
        <f>SUM(F64:F65)</f>
        <v>2722383160</v>
      </c>
      <c r="G63" s="141">
        <f>SUM(G64:G65)</f>
        <v>1619321380</v>
      </c>
      <c r="H63" s="141">
        <f>SUM(H64:H65)</f>
        <v>1660120</v>
      </c>
      <c r="I63" s="141">
        <f>F63-G63-H63</f>
        <v>1101401660</v>
      </c>
      <c r="J63" s="141">
        <f>I63-K63</f>
        <v>854567960</v>
      </c>
      <c r="K63" s="141">
        <f>SUM(K64:K65)</f>
        <v>246833700</v>
      </c>
      <c r="L63" s="142">
        <f>IFERROR(G63/E63,0)*100</f>
        <v>46.550950957281664</v>
      </c>
      <c r="M63" s="143">
        <f>IFERROR(G63/F63,0)*100</f>
        <v>59.481758622103733</v>
      </c>
    </row>
    <row r="64" spans="2:16" s="5" customFormat="1" ht="20.100000000000001" customHeight="1" x14ac:dyDescent="0.15">
      <c r="B64" s="162"/>
      <c r="C64" s="160" t="s">
        <v>124</v>
      </c>
      <c r="D64" s="160"/>
      <c r="E64" s="144">
        <v>2238000000</v>
      </c>
      <c r="F64" s="144">
        <v>1558902200</v>
      </c>
      <c r="G64" s="144">
        <v>714709010</v>
      </c>
      <c r="H64" s="144">
        <v>1660120</v>
      </c>
      <c r="I64" s="145">
        <f t="shared" si="0"/>
        <v>842533070</v>
      </c>
      <c r="J64" s="145">
        <f t="shared" si="1"/>
        <v>650719370</v>
      </c>
      <c r="K64" s="145">
        <v>191813700</v>
      </c>
      <c r="L64" s="146">
        <f t="shared" si="2"/>
        <v>31.935165773011619</v>
      </c>
      <c r="M64" s="147">
        <f t="shared" si="3"/>
        <v>45.846943445201369</v>
      </c>
    </row>
    <row r="65" spans="2:16" s="5" customFormat="1" ht="20.100000000000001" customHeight="1" x14ac:dyDescent="0.15">
      <c r="B65" s="162"/>
      <c r="C65" s="160" t="s">
        <v>123</v>
      </c>
      <c r="D65" s="160"/>
      <c r="E65" s="144">
        <v>1240600000</v>
      </c>
      <c r="F65" s="144">
        <v>1163480960</v>
      </c>
      <c r="G65" s="144">
        <v>904612370</v>
      </c>
      <c r="H65" s="144"/>
      <c r="I65" s="145">
        <f t="shared" si="0"/>
        <v>258868590</v>
      </c>
      <c r="J65" s="145">
        <f t="shared" si="1"/>
        <v>203848590</v>
      </c>
      <c r="K65" s="145">
        <v>55020000</v>
      </c>
      <c r="L65" s="146">
        <f t="shared" si="2"/>
        <v>72.917327905852005</v>
      </c>
      <c r="M65" s="147">
        <f t="shared" si="3"/>
        <v>77.750509127368957</v>
      </c>
    </row>
    <row r="66" spans="2:16" s="5" customFormat="1" ht="20.100000000000001" customHeight="1" x14ac:dyDescent="0.15">
      <c r="B66" s="158" t="s">
        <v>125</v>
      </c>
      <c r="C66" s="159"/>
      <c r="D66" s="159"/>
      <c r="E66" s="140"/>
      <c r="F66" s="140">
        <v>315042225</v>
      </c>
      <c r="G66" s="140">
        <v>315042225</v>
      </c>
      <c r="H66" s="140"/>
      <c r="I66" s="141">
        <f t="shared" si="0"/>
        <v>0</v>
      </c>
      <c r="J66" s="141">
        <f t="shared" si="1"/>
        <v>0</v>
      </c>
      <c r="K66" s="141"/>
      <c r="L66" s="142">
        <f t="shared" si="2"/>
        <v>0</v>
      </c>
      <c r="M66" s="143">
        <f t="shared" si="3"/>
        <v>100</v>
      </c>
    </row>
    <row r="67" spans="2:16" s="5" customFormat="1" ht="20.100000000000001" customHeight="1" thickBot="1" x14ac:dyDescent="0.2">
      <c r="B67" s="166" t="s">
        <v>126</v>
      </c>
      <c r="C67" s="167"/>
      <c r="D67" s="167"/>
      <c r="E67" s="140">
        <v>4595413000</v>
      </c>
      <c r="F67" s="140">
        <v>5538433660</v>
      </c>
      <c r="G67" s="140">
        <v>2868162790</v>
      </c>
      <c r="H67" s="140"/>
      <c r="I67" s="141">
        <f t="shared" si="0"/>
        <v>2670270870</v>
      </c>
      <c r="J67" s="141">
        <f t="shared" si="1"/>
        <v>10451960</v>
      </c>
      <c r="K67" s="141">
        <v>2659818910</v>
      </c>
      <c r="L67" s="142">
        <f t="shared" si="2"/>
        <v>62.413602215948814</v>
      </c>
      <c r="M67" s="143">
        <f t="shared" si="3"/>
        <v>51.786533270491496</v>
      </c>
    </row>
    <row r="68" spans="2:16" s="10" customFormat="1" ht="20.100000000000001" customHeight="1" x14ac:dyDescent="0.15">
      <c r="B68" s="201" t="s">
        <v>61</v>
      </c>
      <c r="C68" s="202"/>
      <c r="D68" s="203"/>
      <c r="E68" s="51">
        <f>SUM(E69,E70,E74,E75,E78,E84)</f>
        <v>0</v>
      </c>
      <c r="F68" s="51">
        <f t="shared" ref="F68:K68" si="4">SUM(F69,F70,F74,F75,F78,F84)</f>
        <v>178045619445</v>
      </c>
      <c r="G68" s="51">
        <f t="shared" si="4"/>
        <v>178045619445</v>
      </c>
      <c r="H68" s="51">
        <f t="shared" si="4"/>
        <v>0</v>
      </c>
      <c r="I68" s="51">
        <f t="shared" si="4"/>
        <v>0</v>
      </c>
      <c r="J68" s="51">
        <f t="shared" si="4"/>
        <v>0</v>
      </c>
      <c r="K68" s="51">
        <f t="shared" si="4"/>
        <v>0</v>
      </c>
      <c r="L68" s="77">
        <f t="shared" si="2"/>
        <v>0</v>
      </c>
      <c r="M68" s="78">
        <f t="shared" si="3"/>
        <v>100</v>
      </c>
      <c r="P68" s="193"/>
    </row>
    <row r="69" spans="2:16" s="5" customFormat="1" ht="20.100000000000001" customHeight="1" x14ac:dyDescent="0.15">
      <c r="B69" s="168" t="s">
        <v>127</v>
      </c>
      <c r="C69" s="169"/>
      <c r="D69" s="170"/>
      <c r="E69" s="69"/>
      <c r="F69" s="69"/>
      <c r="G69" s="69"/>
      <c r="H69" s="69"/>
      <c r="I69" s="52">
        <f t="shared" si="0"/>
        <v>0</v>
      </c>
      <c r="J69" s="52">
        <f t="shared" si="1"/>
        <v>0</v>
      </c>
      <c r="K69" s="52"/>
      <c r="L69" s="94">
        <f t="shared" si="2"/>
        <v>0</v>
      </c>
      <c r="M69" s="95">
        <f t="shared" si="3"/>
        <v>0</v>
      </c>
    </row>
    <row r="70" spans="2:16" s="5" customFormat="1" ht="20.100000000000001" customHeight="1" x14ac:dyDescent="0.15">
      <c r="B70" s="158" t="s">
        <v>136</v>
      </c>
      <c r="C70" s="159"/>
      <c r="D70" s="159"/>
      <c r="E70" s="52">
        <f>SUM(E71:E73)</f>
        <v>0</v>
      </c>
      <c r="F70" s="52">
        <f>SUM(F71:F73)</f>
        <v>178045619445</v>
      </c>
      <c r="G70" s="52">
        <f>SUM(G71:G73)</f>
        <v>178045619445</v>
      </c>
      <c r="H70" s="52">
        <f>SUM(H71:H73)</f>
        <v>0</v>
      </c>
      <c r="I70" s="52">
        <f t="shared" ref="I70:I88" si="5">F70-G70-H70</f>
        <v>0</v>
      </c>
      <c r="J70" s="52">
        <f t="shared" ref="J70:J88" si="6">I70-K70</f>
        <v>0</v>
      </c>
      <c r="K70" s="52">
        <f>SUM(K71:K73)</f>
        <v>0</v>
      </c>
      <c r="L70" s="94">
        <f t="shared" ref="L70:L88" si="7">IFERROR(G70/E70,0)*100</f>
        <v>0</v>
      </c>
      <c r="M70" s="95">
        <f t="shared" ref="M70:M88" si="8">IFERROR(G70/F70,0)*100</f>
        <v>100</v>
      </c>
    </row>
    <row r="71" spans="2:16" s="5" customFormat="1" ht="20.100000000000001" customHeight="1" x14ac:dyDescent="0.15">
      <c r="B71" s="171"/>
      <c r="C71" s="160" t="s">
        <v>62</v>
      </c>
      <c r="D71" s="160"/>
      <c r="E71" s="68"/>
      <c r="F71" s="68">
        <v>7507076581</v>
      </c>
      <c r="G71" s="68">
        <v>7507076581</v>
      </c>
      <c r="H71" s="68"/>
      <c r="I71" s="25">
        <f t="shared" si="5"/>
        <v>0</v>
      </c>
      <c r="J71" s="25">
        <f t="shared" si="6"/>
        <v>0</v>
      </c>
      <c r="K71" s="25"/>
      <c r="L71" s="26">
        <f t="shared" si="7"/>
        <v>0</v>
      </c>
      <c r="M71" s="27">
        <f t="shared" si="8"/>
        <v>100</v>
      </c>
    </row>
    <row r="72" spans="2:16" s="5" customFormat="1" ht="20.100000000000001" customHeight="1" x14ac:dyDescent="0.15">
      <c r="B72" s="172"/>
      <c r="C72" s="160" t="s">
        <v>63</v>
      </c>
      <c r="D72" s="160"/>
      <c r="E72" s="68"/>
      <c r="F72" s="68">
        <v>11486942507</v>
      </c>
      <c r="G72" s="68">
        <v>11486942507</v>
      </c>
      <c r="H72" s="68"/>
      <c r="I72" s="25">
        <f t="shared" si="5"/>
        <v>0</v>
      </c>
      <c r="J72" s="25">
        <f t="shared" si="6"/>
        <v>0</v>
      </c>
      <c r="K72" s="25"/>
      <c r="L72" s="26">
        <f t="shared" si="7"/>
        <v>0</v>
      </c>
      <c r="M72" s="27">
        <f t="shared" si="8"/>
        <v>100</v>
      </c>
    </row>
    <row r="73" spans="2:16" s="5" customFormat="1" ht="20.100000000000001" customHeight="1" x14ac:dyDescent="0.15">
      <c r="B73" s="173"/>
      <c r="C73" s="160" t="s">
        <v>64</v>
      </c>
      <c r="D73" s="160"/>
      <c r="E73" s="68"/>
      <c r="F73" s="68">
        <v>159051600357</v>
      </c>
      <c r="G73" s="68">
        <v>159051600357</v>
      </c>
      <c r="H73" s="68"/>
      <c r="I73" s="25">
        <f t="shared" si="5"/>
        <v>0</v>
      </c>
      <c r="J73" s="25">
        <f t="shared" si="6"/>
        <v>0</v>
      </c>
      <c r="K73" s="25"/>
      <c r="L73" s="26">
        <f t="shared" si="7"/>
        <v>0</v>
      </c>
      <c r="M73" s="27">
        <f t="shared" si="8"/>
        <v>100</v>
      </c>
      <c r="N73" s="84"/>
    </row>
    <row r="74" spans="2:16" s="5" customFormat="1" ht="20.100000000000001" customHeight="1" x14ac:dyDescent="0.15">
      <c r="B74" s="166" t="s">
        <v>128</v>
      </c>
      <c r="C74" s="167"/>
      <c r="D74" s="174"/>
      <c r="E74" s="92"/>
      <c r="F74" s="92"/>
      <c r="G74" s="92"/>
      <c r="H74" s="92"/>
      <c r="I74" s="93">
        <f t="shared" si="5"/>
        <v>0</v>
      </c>
      <c r="J74" s="93">
        <f t="shared" si="6"/>
        <v>0</v>
      </c>
      <c r="K74" s="93"/>
      <c r="L74" s="102">
        <f t="shared" si="7"/>
        <v>0</v>
      </c>
      <c r="M74" s="103">
        <f t="shared" si="8"/>
        <v>0</v>
      </c>
      <c r="N74" s="9"/>
    </row>
    <row r="75" spans="2:16" s="5" customFormat="1" ht="20.100000000000001" customHeight="1" x14ac:dyDescent="0.15">
      <c r="B75" s="177" t="s">
        <v>143</v>
      </c>
      <c r="C75" s="178"/>
      <c r="D75" s="178"/>
      <c r="E75" s="141">
        <f>SUM(E76:E77)</f>
        <v>0</v>
      </c>
      <c r="F75" s="141">
        <f>SUM(F76:F77)</f>
        <v>0</v>
      </c>
      <c r="G75" s="141">
        <f>SUM(G76:G77)</f>
        <v>0</v>
      </c>
      <c r="H75" s="141">
        <f>SUM(H76:H77)</f>
        <v>0</v>
      </c>
      <c r="I75" s="141">
        <f>F75-G75-H75</f>
        <v>0</v>
      </c>
      <c r="J75" s="141">
        <f>I75-K75</f>
        <v>0</v>
      </c>
      <c r="K75" s="141">
        <f>SUM(K76:K77)</f>
        <v>0</v>
      </c>
      <c r="L75" s="142">
        <f>IFERROR(G75/E75,0)*100</f>
        <v>0</v>
      </c>
      <c r="M75" s="143">
        <f>IFERROR(G75/F75,0)*100</f>
        <v>0</v>
      </c>
      <c r="N75" s="9"/>
    </row>
    <row r="76" spans="2:16" s="5" customFormat="1" ht="20.100000000000001" customHeight="1" x14ac:dyDescent="0.15">
      <c r="B76" s="179"/>
      <c r="C76" s="180" t="s">
        <v>144</v>
      </c>
      <c r="D76" s="180"/>
      <c r="E76" s="144"/>
      <c r="F76" s="144"/>
      <c r="G76" s="144"/>
      <c r="H76" s="144"/>
      <c r="I76" s="145">
        <f>F76-G76-H76</f>
        <v>0</v>
      </c>
      <c r="J76" s="145">
        <f>I76-K76</f>
        <v>0</v>
      </c>
      <c r="K76" s="145"/>
      <c r="L76" s="146">
        <f>IFERROR(G76/E76,0)*100</f>
        <v>0</v>
      </c>
      <c r="M76" s="147">
        <f>IFERROR(G76/F76,0)*100</f>
        <v>0</v>
      </c>
      <c r="N76" s="9"/>
    </row>
    <row r="77" spans="2:16" s="5" customFormat="1" ht="20.100000000000001" customHeight="1" x14ac:dyDescent="0.15">
      <c r="B77" s="181"/>
      <c r="C77" s="180" t="s">
        <v>145</v>
      </c>
      <c r="D77" s="180"/>
      <c r="E77" s="144"/>
      <c r="F77" s="144"/>
      <c r="G77" s="144"/>
      <c r="H77" s="144"/>
      <c r="I77" s="145">
        <f>F77-G77-H77</f>
        <v>0</v>
      </c>
      <c r="J77" s="145">
        <f>I77-K77</f>
        <v>0</v>
      </c>
      <c r="K77" s="145"/>
      <c r="L77" s="146">
        <f>IFERROR(G77/E77,0)*100</f>
        <v>0</v>
      </c>
      <c r="M77" s="147">
        <f>IFERROR(G77/F77,0)*100</f>
        <v>0</v>
      </c>
      <c r="N77" s="9"/>
    </row>
    <row r="78" spans="2:16" s="5" customFormat="1" ht="20.100000000000001" customHeight="1" x14ac:dyDescent="0.15">
      <c r="B78" s="158" t="s">
        <v>146</v>
      </c>
      <c r="C78" s="159"/>
      <c r="D78" s="159"/>
      <c r="E78" s="52">
        <f>SUM(E79:E83)</f>
        <v>0</v>
      </c>
      <c r="F78" s="52">
        <f>SUM(F79:F83)</f>
        <v>0</v>
      </c>
      <c r="G78" s="52">
        <f>SUM(G79:G83)</f>
        <v>0</v>
      </c>
      <c r="H78" s="52">
        <f>SUM(H79:H83)</f>
        <v>0</v>
      </c>
      <c r="I78" s="52">
        <f t="shared" si="5"/>
        <v>0</v>
      </c>
      <c r="J78" s="52">
        <f t="shared" si="6"/>
        <v>0</v>
      </c>
      <c r="K78" s="52">
        <f>SUM(K79:K83)</f>
        <v>0</v>
      </c>
      <c r="L78" s="104">
        <f t="shared" si="7"/>
        <v>0</v>
      </c>
      <c r="M78" s="105">
        <f t="shared" si="8"/>
        <v>0</v>
      </c>
      <c r="N78" s="9"/>
    </row>
    <row r="79" spans="2:16" s="5" customFormat="1" ht="20.100000000000001" customHeight="1" x14ac:dyDescent="0.15">
      <c r="B79" s="171"/>
      <c r="C79" s="160" t="s">
        <v>65</v>
      </c>
      <c r="D79" s="160"/>
      <c r="E79" s="68"/>
      <c r="F79" s="68"/>
      <c r="G79" s="68"/>
      <c r="H79" s="68"/>
      <c r="I79" s="25">
        <f t="shared" si="5"/>
        <v>0</v>
      </c>
      <c r="J79" s="25">
        <f t="shared" si="6"/>
        <v>0</v>
      </c>
      <c r="K79" s="25"/>
      <c r="L79" s="26">
        <f t="shared" si="7"/>
        <v>0</v>
      </c>
      <c r="M79" s="27">
        <f t="shared" si="8"/>
        <v>0</v>
      </c>
      <c r="N79" s="9"/>
    </row>
    <row r="80" spans="2:16" s="5" customFormat="1" ht="20.100000000000001" customHeight="1" x14ac:dyDescent="0.15">
      <c r="B80" s="172"/>
      <c r="C80" s="160" t="s">
        <v>66</v>
      </c>
      <c r="D80" s="160"/>
      <c r="E80" s="68"/>
      <c r="F80" s="68"/>
      <c r="G80" s="68"/>
      <c r="H80" s="68"/>
      <c r="I80" s="25">
        <f t="shared" si="5"/>
        <v>0</v>
      </c>
      <c r="J80" s="25">
        <f t="shared" si="6"/>
        <v>0</v>
      </c>
      <c r="K80" s="25"/>
      <c r="L80" s="26">
        <f t="shared" si="7"/>
        <v>0</v>
      </c>
      <c r="M80" s="27">
        <f t="shared" si="8"/>
        <v>0</v>
      </c>
      <c r="N80" s="9"/>
    </row>
    <row r="81" spans="2:14" s="5" customFormat="1" ht="20.100000000000001" customHeight="1" x14ac:dyDescent="0.15">
      <c r="B81" s="172"/>
      <c r="C81" s="160" t="s">
        <v>67</v>
      </c>
      <c r="D81" s="160"/>
      <c r="E81" s="68"/>
      <c r="F81" s="68"/>
      <c r="G81" s="68"/>
      <c r="H81" s="68"/>
      <c r="I81" s="25">
        <f t="shared" si="5"/>
        <v>0</v>
      </c>
      <c r="J81" s="25">
        <f t="shared" si="6"/>
        <v>0</v>
      </c>
      <c r="K81" s="25"/>
      <c r="L81" s="26">
        <f t="shared" si="7"/>
        <v>0</v>
      </c>
      <c r="M81" s="27">
        <f t="shared" si="8"/>
        <v>0</v>
      </c>
      <c r="N81" s="9"/>
    </row>
    <row r="82" spans="2:14" s="5" customFormat="1" ht="20.100000000000001" customHeight="1" x14ac:dyDescent="0.15">
      <c r="B82" s="172"/>
      <c r="C82" s="160" t="s">
        <v>68</v>
      </c>
      <c r="D82" s="160"/>
      <c r="E82" s="68"/>
      <c r="F82" s="68"/>
      <c r="G82" s="68"/>
      <c r="H82" s="68"/>
      <c r="I82" s="25">
        <f t="shared" si="5"/>
        <v>0</v>
      </c>
      <c r="J82" s="25">
        <f t="shared" si="6"/>
        <v>0</v>
      </c>
      <c r="K82" s="25"/>
      <c r="L82" s="26">
        <f t="shared" si="7"/>
        <v>0</v>
      </c>
      <c r="M82" s="27">
        <f t="shared" si="8"/>
        <v>0</v>
      </c>
      <c r="N82" s="9"/>
    </row>
    <row r="83" spans="2:14" s="5" customFormat="1" ht="20.100000000000001" customHeight="1" x14ac:dyDescent="0.15">
      <c r="B83" s="173"/>
      <c r="C83" s="160" t="s">
        <v>69</v>
      </c>
      <c r="D83" s="160"/>
      <c r="E83" s="68"/>
      <c r="F83" s="68"/>
      <c r="G83" s="68"/>
      <c r="H83" s="68"/>
      <c r="I83" s="25">
        <f t="shared" si="5"/>
        <v>0</v>
      </c>
      <c r="J83" s="25">
        <f t="shared" si="6"/>
        <v>0</v>
      </c>
      <c r="K83" s="25"/>
      <c r="L83" s="26">
        <f t="shared" si="7"/>
        <v>0</v>
      </c>
      <c r="M83" s="27">
        <f t="shared" si="8"/>
        <v>0</v>
      </c>
      <c r="N83" s="9"/>
    </row>
    <row r="84" spans="2:14" s="5" customFormat="1" ht="20.100000000000001" customHeight="1" x14ac:dyDescent="0.15">
      <c r="B84" s="158" t="s">
        <v>147</v>
      </c>
      <c r="C84" s="159"/>
      <c r="D84" s="159"/>
      <c r="E84" s="52">
        <f>SUM(E85:E88)</f>
        <v>0</v>
      </c>
      <c r="F84" s="52">
        <f>SUM(F85:F88)</f>
        <v>0</v>
      </c>
      <c r="G84" s="52">
        <f>SUM(G85:G88)</f>
        <v>0</v>
      </c>
      <c r="H84" s="52">
        <f>SUM(H85:H88)</f>
        <v>0</v>
      </c>
      <c r="I84" s="52">
        <f t="shared" si="5"/>
        <v>0</v>
      </c>
      <c r="J84" s="52">
        <f t="shared" si="6"/>
        <v>0</v>
      </c>
      <c r="K84" s="52">
        <f>SUM(K85:K88)</f>
        <v>0</v>
      </c>
      <c r="L84" s="104">
        <f t="shared" si="7"/>
        <v>0</v>
      </c>
      <c r="M84" s="105">
        <f t="shared" si="8"/>
        <v>0</v>
      </c>
      <c r="N84" s="9"/>
    </row>
    <row r="85" spans="2:14" s="5" customFormat="1" ht="20.100000000000001" customHeight="1" x14ac:dyDescent="0.15">
      <c r="B85" s="210"/>
      <c r="C85" s="160" t="s">
        <v>70</v>
      </c>
      <c r="D85" s="160"/>
      <c r="E85" s="68"/>
      <c r="F85" s="68"/>
      <c r="G85" s="68"/>
      <c r="H85" s="68"/>
      <c r="I85" s="25">
        <f t="shared" si="5"/>
        <v>0</v>
      </c>
      <c r="J85" s="25">
        <f t="shared" si="6"/>
        <v>0</v>
      </c>
      <c r="K85" s="25"/>
      <c r="L85" s="26">
        <f t="shared" si="7"/>
        <v>0</v>
      </c>
      <c r="M85" s="27">
        <f t="shared" si="8"/>
        <v>0</v>
      </c>
      <c r="N85" s="9"/>
    </row>
    <row r="86" spans="2:14" s="5" customFormat="1" ht="20.100000000000001" customHeight="1" x14ac:dyDescent="0.15">
      <c r="B86" s="196"/>
      <c r="C86" s="175" t="s">
        <v>76</v>
      </c>
      <c r="D86" s="175"/>
      <c r="E86" s="97"/>
      <c r="F86" s="97"/>
      <c r="G86" s="97"/>
      <c r="H86" s="97"/>
      <c r="I86" s="98">
        <f t="shared" si="5"/>
        <v>0</v>
      </c>
      <c r="J86" s="98">
        <f t="shared" si="6"/>
        <v>0</v>
      </c>
      <c r="K86" s="98"/>
      <c r="L86" s="99">
        <f t="shared" si="7"/>
        <v>0</v>
      </c>
      <c r="M86" s="100">
        <f t="shared" si="8"/>
        <v>0</v>
      </c>
      <c r="N86" s="9"/>
    </row>
    <row r="87" spans="2:14" s="5" customFormat="1" ht="20.100000000000001" customHeight="1" x14ac:dyDescent="0.15">
      <c r="B87" s="196"/>
      <c r="C87" s="160" t="s">
        <v>77</v>
      </c>
      <c r="D87" s="160"/>
      <c r="E87" s="68"/>
      <c r="F87" s="68"/>
      <c r="G87" s="68"/>
      <c r="H87" s="68"/>
      <c r="I87" s="25">
        <f t="shared" si="5"/>
        <v>0</v>
      </c>
      <c r="J87" s="25">
        <f t="shared" si="6"/>
        <v>0</v>
      </c>
      <c r="K87" s="25"/>
      <c r="L87" s="26">
        <f t="shared" si="7"/>
        <v>0</v>
      </c>
      <c r="M87" s="27">
        <f t="shared" si="8"/>
        <v>0</v>
      </c>
      <c r="N87" s="9"/>
    </row>
    <row r="88" spans="2:14" s="5" customFormat="1" ht="20.100000000000001" customHeight="1" thickBot="1" x14ac:dyDescent="0.2">
      <c r="B88" s="197"/>
      <c r="C88" s="176" t="s">
        <v>78</v>
      </c>
      <c r="D88" s="176"/>
      <c r="E88" s="101"/>
      <c r="F88" s="101"/>
      <c r="G88" s="101"/>
      <c r="H88" s="101"/>
      <c r="I88" s="30">
        <f t="shared" si="5"/>
        <v>0</v>
      </c>
      <c r="J88" s="30">
        <f t="shared" si="6"/>
        <v>0</v>
      </c>
      <c r="K88" s="30"/>
      <c r="L88" s="81">
        <f t="shared" si="7"/>
        <v>0</v>
      </c>
      <c r="M88" s="82">
        <f t="shared" si="8"/>
        <v>0</v>
      </c>
      <c r="N88" s="9"/>
    </row>
  </sheetData>
  <sheetProtection selectLockedCells="1"/>
  <mergeCells count="17">
    <mergeCell ref="B85:B86"/>
    <mergeCell ref="B7:D7"/>
    <mergeCell ref="B8:D8"/>
    <mergeCell ref="B10:B11"/>
    <mergeCell ref="B13:B21"/>
    <mergeCell ref="B23:B27"/>
    <mergeCell ref="B29:B33"/>
    <mergeCell ref="B87:B88"/>
    <mergeCell ref="B36:B38"/>
    <mergeCell ref="B39:D39"/>
    <mergeCell ref="B68:D68"/>
    <mergeCell ref="B59:D59"/>
    <mergeCell ref="B2:M2"/>
    <mergeCell ref="L3:M3"/>
    <mergeCell ref="B4:D4"/>
    <mergeCell ref="L4:M4"/>
    <mergeCell ref="L5:M5"/>
  </mergeCells>
  <phoneticPr fontId="3" type="noConversion"/>
  <pageMargins left="0.28000000000000003" right="0.26" top="0.98425196850393704" bottom="0.59055118110236204" header="0" footer="0.39370078740157499"/>
  <pageSetup paperSize="9" scale="78" orientation="portrait" r:id="rId1"/>
  <headerFooter alignWithMargins="0">
    <oddFooter>&amp;N쪽 중 &amp;P쪽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B1:O66"/>
  <sheetViews>
    <sheetView showGridLines="0" zoomScaleNormal="100" workbookViewId="0">
      <pane ySplit="7" topLeftCell="A8" activePane="bottomLeft" state="frozen"/>
      <selection pane="bottomLeft" activeCell="C5" sqref="C5"/>
    </sheetView>
  </sheetViews>
  <sheetFormatPr defaultRowHeight="12" x14ac:dyDescent="0.15"/>
  <cols>
    <col min="1" max="3" width="1.77734375" style="3" customWidth="1"/>
    <col min="4" max="4" width="23.21875" style="3" customWidth="1"/>
    <col min="5" max="11" width="13.77734375" style="3" customWidth="1"/>
    <col min="12" max="13" width="8.77734375" style="3" customWidth="1"/>
    <col min="14" max="16384" width="8.88671875" style="3"/>
  </cols>
  <sheetData>
    <row r="1" spans="2:13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3" ht="30" customHeight="1" x14ac:dyDescent="0.15">
      <c r="B2" s="204" t="s">
        <v>151</v>
      </c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</row>
    <row r="3" spans="2:13" ht="24.95" customHeight="1" x14ac:dyDescent="0.15">
      <c r="B3" s="8"/>
      <c r="C3" s="7"/>
      <c r="D3" s="7"/>
      <c r="E3" s="2"/>
      <c r="F3" s="2"/>
      <c r="G3" s="2"/>
      <c r="H3" s="2"/>
      <c r="K3" s="38" t="s">
        <v>41</v>
      </c>
      <c r="L3" s="205" t="str">
        <f>'군구세외 일반회계 '!L3:M3</f>
        <v>서구</v>
      </c>
      <c r="M3" s="205"/>
    </row>
    <row r="4" spans="2:13" s="4" customFormat="1" ht="18.75" customHeight="1" thickBot="1" x14ac:dyDescent="0.2">
      <c r="B4" s="206" t="s">
        <v>149</v>
      </c>
      <c r="C4" s="206"/>
      <c r="D4" s="206"/>
      <c r="E4" s="1"/>
      <c r="F4" s="1" t="str">
        <f>IF(F7='군구세외 일반회계 '!F58,"","err")</f>
        <v/>
      </c>
      <c r="G4" s="1" t="str">
        <f>IF(G7='군구세외 일반회계 '!G58,"","err")</f>
        <v/>
      </c>
      <c r="H4" s="1" t="str">
        <f>IF(H7='군구세외 일반회계 '!H58,"","err")</f>
        <v/>
      </c>
      <c r="I4" s="1" t="str">
        <f>IF(I7='군구세외 일반회계 '!I58,"","err")</f>
        <v/>
      </c>
      <c r="J4" s="1" t="str">
        <f>IF(J7='군구세외 일반회계 '!J58,"","err")</f>
        <v/>
      </c>
      <c r="K4" s="1" t="str">
        <f>IF(K7='군구세외 일반회계 '!K58,"","err")</f>
        <v/>
      </c>
      <c r="L4" s="207" t="s">
        <v>16</v>
      </c>
      <c r="M4" s="207"/>
    </row>
    <row r="5" spans="2:13" s="5" customFormat="1" ht="20.100000000000001" customHeight="1" x14ac:dyDescent="0.15">
      <c r="B5" s="48"/>
      <c r="C5" s="49"/>
      <c r="D5" s="50" t="s">
        <v>8</v>
      </c>
      <c r="E5" s="55" t="s">
        <v>9</v>
      </c>
      <c r="F5" s="55" t="s">
        <v>10</v>
      </c>
      <c r="G5" s="56" t="s">
        <v>11</v>
      </c>
      <c r="H5" s="55" t="s">
        <v>12</v>
      </c>
      <c r="I5" s="110" t="s">
        <v>81</v>
      </c>
      <c r="J5" s="111"/>
      <c r="K5" s="110"/>
      <c r="L5" s="208" t="s">
        <v>13</v>
      </c>
      <c r="M5" s="209"/>
    </row>
    <row r="6" spans="2:13" s="5" customFormat="1" ht="27" customHeight="1" thickBot="1" x14ac:dyDescent="0.2">
      <c r="B6" s="57" t="s">
        <v>14</v>
      </c>
      <c r="C6" s="58"/>
      <c r="D6" s="59"/>
      <c r="E6" s="60" t="s">
        <v>1</v>
      </c>
      <c r="F6" s="60" t="s">
        <v>2</v>
      </c>
      <c r="G6" s="60" t="s">
        <v>3</v>
      </c>
      <c r="H6" s="60" t="s">
        <v>4</v>
      </c>
      <c r="I6" s="112" t="s">
        <v>22</v>
      </c>
      <c r="J6" s="112" t="s">
        <v>83</v>
      </c>
      <c r="K6" s="112" t="s">
        <v>84</v>
      </c>
      <c r="L6" s="61" t="s">
        <v>6</v>
      </c>
      <c r="M6" s="62" t="s">
        <v>7</v>
      </c>
    </row>
    <row r="7" spans="2:13" s="9" customFormat="1" ht="20.100000000000001" customHeight="1" thickBot="1" x14ac:dyDescent="0.2">
      <c r="B7" s="211" t="s">
        <v>71</v>
      </c>
      <c r="C7" s="212"/>
      <c r="D7" s="212"/>
      <c r="E7" s="72">
        <f>'군구세외 일반회계 '!E58</f>
        <v>4050238000</v>
      </c>
      <c r="F7" s="72">
        <f>F8+F39+F58</f>
        <v>33383799802</v>
      </c>
      <c r="G7" s="72">
        <f>G8+G39+G58</f>
        <v>3463840050</v>
      </c>
      <c r="H7" s="72">
        <f>H8+H39+H58</f>
        <v>709251625</v>
      </c>
      <c r="I7" s="72">
        <f>F7-G7-H7</f>
        <v>29210708127</v>
      </c>
      <c r="J7" s="72">
        <f>I7-K7</f>
        <v>28145851437</v>
      </c>
      <c r="K7" s="72">
        <f>K8+K39+K58</f>
        <v>1064856690</v>
      </c>
      <c r="L7" s="73">
        <f>IFERROR(G7/E7,0)*100</f>
        <v>85.52188908404888</v>
      </c>
      <c r="M7" s="74">
        <f>IFERROR(G7/F7,0)*100</f>
        <v>10.375811233424912</v>
      </c>
    </row>
    <row r="8" spans="2:13" s="9" customFormat="1" ht="20.100000000000001" customHeight="1" x14ac:dyDescent="0.15">
      <c r="B8" s="213" t="s">
        <v>5</v>
      </c>
      <c r="C8" s="214"/>
      <c r="D8" s="214"/>
      <c r="E8" s="63"/>
      <c r="F8" s="63">
        <f>F9+F12+F22+F28+F34+F35</f>
        <v>400575834</v>
      </c>
      <c r="G8" s="63">
        <f>G9+G12+G22+G28+G34+G35</f>
        <v>194711548</v>
      </c>
      <c r="H8" s="63">
        <f>H9+H12+H22+H28+H34+H35</f>
        <v>53331190</v>
      </c>
      <c r="I8" s="63">
        <f t="shared" ref="I8:I66" si="0">F8-G8-H8</f>
        <v>152533096</v>
      </c>
      <c r="J8" s="63">
        <f t="shared" ref="J8:J66" si="1">I8-K8</f>
        <v>152533096</v>
      </c>
      <c r="K8" s="63">
        <f>K9+K12+K22+K28+K34+K35</f>
        <v>0</v>
      </c>
      <c r="L8" s="63">
        <f t="shared" ref="L8:L66" si="2">IFERROR(G8/E8,0)*100</f>
        <v>0</v>
      </c>
      <c r="M8" s="65">
        <f t="shared" ref="M8:M66" si="3">IFERROR(G8/F8,0)*100</f>
        <v>48.607911779321164</v>
      </c>
    </row>
    <row r="9" spans="2:13" s="9" customFormat="1" ht="20.100000000000001" customHeight="1" x14ac:dyDescent="0.15">
      <c r="B9" s="158" t="s">
        <v>42</v>
      </c>
      <c r="C9" s="159"/>
      <c r="D9" s="159"/>
      <c r="E9" s="52"/>
      <c r="F9" s="52">
        <f>SUM(F10:F11)</f>
        <v>2377870</v>
      </c>
      <c r="G9" s="52">
        <f>SUM(G10:G11)</f>
        <v>-42292730</v>
      </c>
      <c r="H9" s="52">
        <f>SUM(H10:H11)</f>
        <v>0</v>
      </c>
      <c r="I9" s="52">
        <f t="shared" si="0"/>
        <v>44670600</v>
      </c>
      <c r="J9" s="52">
        <f t="shared" si="1"/>
        <v>44670600</v>
      </c>
      <c r="K9" s="52">
        <f>SUM(K10:K11)</f>
        <v>0</v>
      </c>
      <c r="L9" s="52">
        <f t="shared" si="2"/>
        <v>0</v>
      </c>
      <c r="M9" s="66">
        <f t="shared" si="3"/>
        <v>-1778.5972319765169</v>
      </c>
    </row>
    <row r="10" spans="2:13" s="9" customFormat="1" ht="20.100000000000001" customHeight="1" x14ac:dyDescent="0.15">
      <c r="B10" s="198"/>
      <c r="C10" s="160" t="s">
        <v>43</v>
      </c>
      <c r="D10" s="160"/>
      <c r="E10" s="35"/>
      <c r="F10" s="35">
        <v>31897000</v>
      </c>
      <c r="G10" s="35">
        <v>968510</v>
      </c>
      <c r="H10" s="35"/>
      <c r="I10" s="25">
        <f t="shared" si="0"/>
        <v>30928490</v>
      </c>
      <c r="J10" s="25">
        <f t="shared" si="1"/>
        <v>30928490</v>
      </c>
      <c r="K10" s="25"/>
      <c r="L10" s="25">
        <f t="shared" si="2"/>
        <v>0</v>
      </c>
      <c r="M10" s="67">
        <f t="shared" si="3"/>
        <v>3.0363670564629905</v>
      </c>
    </row>
    <row r="11" spans="2:13" s="9" customFormat="1" ht="20.100000000000001" customHeight="1" x14ac:dyDescent="0.15">
      <c r="B11" s="198"/>
      <c r="C11" s="160" t="s">
        <v>44</v>
      </c>
      <c r="D11" s="160"/>
      <c r="E11" s="35"/>
      <c r="F11" s="35">
        <v>-29519130</v>
      </c>
      <c r="G11" s="35">
        <v>-43261240</v>
      </c>
      <c r="H11" s="35"/>
      <c r="I11" s="25">
        <f t="shared" si="0"/>
        <v>13742110</v>
      </c>
      <c r="J11" s="25">
        <f t="shared" si="1"/>
        <v>13742110</v>
      </c>
      <c r="K11" s="25"/>
      <c r="L11" s="25">
        <f t="shared" si="2"/>
        <v>0</v>
      </c>
      <c r="M11" s="67">
        <f t="shared" si="3"/>
        <v>146.55323513938251</v>
      </c>
    </row>
    <row r="12" spans="2:13" s="9" customFormat="1" ht="20.100000000000001" customHeight="1" x14ac:dyDescent="0.15">
      <c r="B12" s="158" t="s">
        <v>45</v>
      </c>
      <c r="C12" s="159"/>
      <c r="D12" s="159"/>
      <c r="E12" s="52"/>
      <c r="F12" s="52">
        <f>SUM(F13:F21)</f>
        <v>365979706</v>
      </c>
      <c r="G12" s="52">
        <f>SUM(G13:G21)</f>
        <v>207485380</v>
      </c>
      <c r="H12" s="52">
        <f>SUM(H13:H21)</f>
        <v>53331190</v>
      </c>
      <c r="I12" s="52">
        <f t="shared" si="0"/>
        <v>105163136</v>
      </c>
      <c r="J12" s="52">
        <f t="shared" si="1"/>
        <v>105163136</v>
      </c>
      <c r="K12" s="52">
        <f>SUM(K13:K21)</f>
        <v>0</v>
      </c>
      <c r="L12" s="52">
        <f t="shared" si="2"/>
        <v>0</v>
      </c>
      <c r="M12" s="66">
        <f t="shared" si="3"/>
        <v>56.693138061595135</v>
      </c>
    </row>
    <row r="13" spans="2:13" s="9" customFormat="1" ht="20.100000000000001" customHeight="1" x14ac:dyDescent="0.15">
      <c r="B13" s="215" t="s">
        <v>0</v>
      </c>
      <c r="C13" s="161" t="s">
        <v>46</v>
      </c>
      <c r="D13" s="161"/>
      <c r="E13" s="35"/>
      <c r="F13" s="35">
        <v>159622590</v>
      </c>
      <c r="G13" s="35">
        <v>6597820</v>
      </c>
      <c r="H13" s="35">
        <v>53331190</v>
      </c>
      <c r="I13" s="25">
        <f t="shared" si="0"/>
        <v>99693580</v>
      </c>
      <c r="J13" s="25">
        <f t="shared" si="1"/>
        <v>99693580</v>
      </c>
      <c r="K13" s="25"/>
      <c r="L13" s="25">
        <f t="shared" si="2"/>
        <v>0</v>
      </c>
      <c r="M13" s="67">
        <f t="shared" si="3"/>
        <v>4.1333873858330454</v>
      </c>
    </row>
    <row r="14" spans="2:13" s="9" customFormat="1" ht="20.100000000000001" customHeight="1" x14ac:dyDescent="0.15">
      <c r="B14" s="215"/>
      <c r="C14" s="161" t="s">
        <v>47</v>
      </c>
      <c r="D14" s="161"/>
      <c r="E14" s="35"/>
      <c r="F14" s="35">
        <v>-2940570</v>
      </c>
      <c r="G14" s="35">
        <v>0</v>
      </c>
      <c r="H14" s="35">
        <v>0</v>
      </c>
      <c r="I14" s="25">
        <f t="shared" si="0"/>
        <v>-2940570</v>
      </c>
      <c r="J14" s="25">
        <f t="shared" si="1"/>
        <v>-2940570</v>
      </c>
      <c r="K14" s="25"/>
      <c r="L14" s="25">
        <f t="shared" si="2"/>
        <v>0</v>
      </c>
      <c r="M14" s="67">
        <f t="shared" si="3"/>
        <v>0</v>
      </c>
    </row>
    <row r="15" spans="2:13" s="9" customFormat="1" ht="20.100000000000001" customHeight="1" x14ac:dyDescent="0.15">
      <c r="B15" s="215"/>
      <c r="C15" s="161" t="s">
        <v>48</v>
      </c>
      <c r="D15" s="161"/>
      <c r="E15" s="35"/>
      <c r="F15" s="35"/>
      <c r="G15" s="35"/>
      <c r="H15" s="35"/>
      <c r="I15" s="25">
        <f t="shared" si="0"/>
        <v>0</v>
      </c>
      <c r="J15" s="25">
        <f t="shared" si="1"/>
        <v>0</v>
      </c>
      <c r="K15" s="25"/>
      <c r="L15" s="25">
        <f t="shared" si="2"/>
        <v>0</v>
      </c>
      <c r="M15" s="67">
        <f t="shared" si="3"/>
        <v>0</v>
      </c>
    </row>
    <row r="16" spans="2:13" s="9" customFormat="1" ht="20.100000000000001" customHeight="1" x14ac:dyDescent="0.15">
      <c r="B16" s="215"/>
      <c r="C16" s="161" t="s">
        <v>49</v>
      </c>
      <c r="D16" s="161"/>
      <c r="E16" s="35"/>
      <c r="F16" s="35"/>
      <c r="G16" s="35"/>
      <c r="H16" s="35"/>
      <c r="I16" s="25">
        <f t="shared" si="0"/>
        <v>0</v>
      </c>
      <c r="J16" s="25">
        <f t="shared" si="1"/>
        <v>0</v>
      </c>
      <c r="K16" s="25"/>
      <c r="L16" s="25">
        <f t="shared" si="2"/>
        <v>0</v>
      </c>
      <c r="M16" s="67">
        <f t="shared" si="3"/>
        <v>0</v>
      </c>
    </row>
    <row r="17" spans="2:13" s="9" customFormat="1" ht="20.100000000000001" customHeight="1" x14ac:dyDescent="0.15">
      <c r="B17" s="215"/>
      <c r="C17" s="161" t="s">
        <v>96</v>
      </c>
      <c r="D17" s="161"/>
      <c r="E17" s="35"/>
      <c r="F17" s="35">
        <v>13729563</v>
      </c>
      <c r="G17" s="35">
        <v>916490</v>
      </c>
      <c r="H17" s="35"/>
      <c r="I17" s="25">
        <f t="shared" si="0"/>
        <v>12813073</v>
      </c>
      <c r="J17" s="25">
        <f t="shared" si="1"/>
        <v>12813073</v>
      </c>
      <c r="K17" s="25"/>
      <c r="L17" s="25">
        <f t="shared" si="2"/>
        <v>0</v>
      </c>
      <c r="M17" s="67">
        <f t="shared" si="3"/>
        <v>6.6753035038332982</v>
      </c>
    </row>
    <row r="18" spans="2:13" s="9" customFormat="1" ht="20.100000000000001" customHeight="1" x14ac:dyDescent="0.15">
      <c r="B18" s="215"/>
      <c r="C18" s="161" t="s">
        <v>97</v>
      </c>
      <c r="D18" s="161"/>
      <c r="E18" s="35"/>
      <c r="F18" s="35"/>
      <c r="G18" s="35"/>
      <c r="H18" s="35"/>
      <c r="I18" s="25">
        <f t="shared" si="0"/>
        <v>0</v>
      </c>
      <c r="J18" s="25">
        <f t="shared" si="1"/>
        <v>0</v>
      </c>
      <c r="K18" s="25"/>
      <c r="L18" s="25">
        <f t="shared" si="2"/>
        <v>0</v>
      </c>
      <c r="M18" s="67">
        <f t="shared" si="3"/>
        <v>0</v>
      </c>
    </row>
    <row r="19" spans="2:13" s="9" customFormat="1" ht="20.100000000000001" customHeight="1" x14ac:dyDescent="0.15">
      <c r="B19" s="215"/>
      <c r="C19" s="161" t="s">
        <v>50</v>
      </c>
      <c r="D19" s="161"/>
      <c r="E19" s="35"/>
      <c r="F19" s="35">
        <v>257881</v>
      </c>
      <c r="G19" s="35">
        <v>-203620</v>
      </c>
      <c r="H19" s="35"/>
      <c r="I19" s="25">
        <f t="shared" si="0"/>
        <v>461501</v>
      </c>
      <c r="J19" s="25">
        <f t="shared" si="1"/>
        <v>461501</v>
      </c>
      <c r="K19" s="25"/>
      <c r="L19" s="25">
        <f t="shared" si="2"/>
        <v>0</v>
      </c>
      <c r="M19" s="67">
        <f t="shared" si="3"/>
        <v>-78.958899647511842</v>
      </c>
    </row>
    <row r="20" spans="2:13" s="9" customFormat="1" ht="20.100000000000001" customHeight="1" x14ac:dyDescent="0.15">
      <c r="B20" s="215"/>
      <c r="C20" s="161" t="s">
        <v>98</v>
      </c>
      <c r="D20" s="161"/>
      <c r="E20" s="35"/>
      <c r="F20" s="35"/>
      <c r="G20" s="35"/>
      <c r="H20" s="35"/>
      <c r="I20" s="25"/>
      <c r="J20" s="25"/>
      <c r="K20" s="25"/>
      <c r="L20" s="25"/>
      <c r="M20" s="67"/>
    </row>
    <row r="21" spans="2:13" s="9" customFormat="1" ht="20.100000000000001" customHeight="1" x14ac:dyDescent="0.15">
      <c r="B21" s="215"/>
      <c r="C21" s="161" t="s">
        <v>99</v>
      </c>
      <c r="D21" s="161"/>
      <c r="E21" s="35"/>
      <c r="F21" s="35">
        <v>195310242</v>
      </c>
      <c r="G21" s="35">
        <v>200174690</v>
      </c>
      <c r="H21" s="35"/>
      <c r="I21" s="25">
        <f t="shared" si="0"/>
        <v>-4864448</v>
      </c>
      <c r="J21" s="25">
        <f t="shared" si="1"/>
        <v>-4864448</v>
      </c>
      <c r="K21" s="25"/>
      <c r="L21" s="25">
        <f t="shared" si="2"/>
        <v>0</v>
      </c>
      <c r="M21" s="67">
        <f t="shared" si="3"/>
        <v>102.49062617002953</v>
      </c>
    </row>
    <row r="22" spans="2:13" s="9" customFormat="1" ht="20.100000000000001" customHeight="1" x14ac:dyDescent="0.15">
      <c r="B22" s="158" t="s">
        <v>51</v>
      </c>
      <c r="C22" s="159"/>
      <c r="D22" s="159"/>
      <c r="E22" s="52"/>
      <c r="F22" s="52">
        <f>SUM(F23:F27)</f>
        <v>49998848</v>
      </c>
      <c r="G22" s="52">
        <f>SUM(G23:G27)</f>
        <v>37128618</v>
      </c>
      <c r="H22" s="52">
        <f>SUM(H23:H27)</f>
        <v>0</v>
      </c>
      <c r="I22" s="52">
        <f t="shared" si="0"/>
        <v>12870230</v>
      </c>
      <c r="J22" s="52">
        <f t="shared" si="1"/>
        <v>12870230</v>
      </c>
      <c r="K22" s="52">
        <f>SUM(K23:K27)</f>
        <v>0</v>
      </c>
      <c r="L22" s="52">
        <f t="shared" si="2"/>
        <v>0</v>
      </c>
      <c r="M22" s="66">
        <f t="shared" si="3"/>
        <v>74.258946926137185</v>
      </c>
    </row>
    <row r="23" spans="2:13" s="9" customFormat="1" ht="20.100000000000001" customHeight="1" x14ac:dyDescent="0.15">
      <c r="B23" s="198"/>
      <c r="C23" s="160" t="s">
        <v>52</v>
      </c>
      <c r="D23" s="160"/>
      <c r="E23" s="35"/>
      <c r="F23" s="35">
        <v>8397560</v>
      </c>
      <c r="G23" s="35">
        <v>8640850</v>
      </c>
      <c r="H23" s="35"/>
      <c r="I23" s="25">
        <f t="shared" si="0"/>
        <v>-243290</v>
      </c>
      <c r="J23" s="25">
        <f t="shared" si="1"/>
        <v>-243290</v>
      </c>
      <c r="K23" s="25"/>
      <c r="L23" s="25">
        <f t="shared" si="2"/>
        <v>0</v>
      </c>
      <c r="M23" s="67">
        <f t="shared" si="3"/>
        <v>102.89715107721766</v>
      </c>
    </row>
    <row r="24" spans="2:13" s="9" customFormat="1" ht="20.100000000000001" customHeight="1" x14ac:dyDescent="0.15">
      <c r="B24" s="198"/>
      <c r="C24" s="160" t="s">
        <v>137</v>
      </c>
      <c r="D24" s="160"/>
      <c r="E24" s="35"/>
      <c r="F24" s="35">
        <v>16622748</v>
      </c>
      <c r="G24" s="35">
        <v>16622748</v>
      </c>
      <c r="H24" s="35"/>
      <c r="I24" s="25">
        <f t="shared" si="0"/>
        <v>0</v>
      </c>
      <c r="J24" s="25">
        <f t="shared" si="1"/>
        <v>0</v>
      </c>
      <c r="K24" s="25"/>
      <c r="L24" s="25">
        <f t="shared" si="2"/>
        <v>0</v>
      </c>
      <c r="M24" s="67">
        <f t="shared" si="3"/>
        <v>100</v>
      </c>
    </row>
    <row r="25" spans="2:13" s="9" customFormat="1" ht="20.100000000000001" customHeight="1" x14ac:dyDescent="0.15">
      <c r="B25" s="198"/>
      <c r="C25" s="160" t="s">
        <v>53</v>
      </c>
      <c r="D25" s="160"/>
      <c r="E25" s="35"/>
      <c r="F25" s="35">
        <v>12815520</v>
      </c>
      <c r="G25" s="35">
        <v>0</v>
      </c>
      <c r="H25" s="35"/>
      <c r="I25" s="25">
        <f t="shared" si="0"/>
        <v>12815520</v>
      </c>
      <c r="J25" s="25">
        <f t="shared" si="1"/>
        <v>12815520</v>
      </c>
      <c r="K25" s="25"/>
      <c r="L25" s="25">
        <f t="shared" si="2"/>
        <v>0</v>
      </c>
      <c r="M25" s="67">
        <f t="shared" si="3"/>
        <v>0</v>
      </c>
    </row>
    <row r="26" spans="2:13" s="9" customFormat="1" ht="20.100000000000001" customHeight="1" x14ac:dyDescent="0.15">
      <c r="B26" s="198"/>
      <c r="C26" s="160" t="s">
        <v>100</v>
      </c>
      <c r="D26" s="160"/>
      <c r="E26" s="35"/>
      <c r="F26" s="35"/>
      <c r="G26" s="35"/>
      <c r="H26" s="35"/>
      <c r="I26" s="25"/>
      <c r="J26" s="25"/>
      <c r="K26" s="25"/>
      <c r="L26" s="25"/>
      <c r="M26" s="67"/>
    </row>
    <row r="27" spans="2:13" s="9" customFormat="1" ht="20.100000000000001" customHeight="1" x14ac:dyDescent="0.15">
      <c r="B27" s="198"/>
      <c r="C27" s="160" t="s">
        <v>101</v>
      </c>
      <c r="D27" s="160"/>
      <c r="E27" s="35"/>
      <c r="F27" s="35">
        <v>12163020</v>
      </c>
      <c r="G27" s="35">
        <v>11865020</v>
      </c>
      <c r="H27" s="35"/>
      <c r="I27" s="25">
        <f t="shared" si="0"/>
        <v>298000</v>
      </c>
      <c r="J27" s="25">
        <f t="shared" si="1"/>
        <v>298000</v>
      </c>
      <c r="K27" s="25"/>
      <c r="L27" s="25">
        <f t="shared" si="2"/>
        <v>0</v>
      </c>
      <c r="M27" s="67">
        <f t="shared" si="3"/>
        <v>97.549950587929644</v>
      </c>
    </row>
    <row r="28" spans="2:13" s="9" customFormat="1" ht="20.100000000000001" customHeight="1" x14ac:dyDescent="0.15">
      <c r="B28" s="158" t="s">
        <v>54</v>
      </c>
      <c r="C28" s="159"/>
      <c r="D28" s="159"/>
      <c r="E28" s="52"/>
      <c r="F28" s="52">
        <f>SUM(F29:F33)</f>
        <v>0</v>
      </c>
      <c r="G28" s="52">
        <f>SUM(G29:G33)</f>
        <v>0</v>
      </c>
      <c r="H28" s="52">
        <f>SUM(H29:H33)</f>
        <v>0</v>
      </c>
      <c r="I28" s="52">
        <f t="shared" si="0"/>
        <v>0</v>
      </c>
      <c r="J28" s="52">
        <f t="shared" si="1"/>
        <v>0</v>
      </c>
      <c r="K28" s="52">
        <f>SUM(K29:K33)</f>
        <v>0</v>
      </c>
      <c r="L28" s="52">
        <f t="shared" si="2"/>
        <v>0</v>
      </c>
      <c r="M28" s="66">
        <f t="shared" si="3"/>
        <v>0</v>
      </c>
    </row>
    <row r="29" spans="2:13" s="9" customFormat="1" ht="20.100000000000001" customHeight="1" x14ac:dyDescent="0.15">
      <c r="B29" s="198"/>
      <c r="C29" s="160" t="s">
        <v>118</v>
      </c>
      <c r="D29" s="160"/>
      <c r="E29" s="35"/>
      <c r="F29" s="35"/>
      <c r="G29" s="35"/>
      <c r="H29" s="35"/>
      <c r="I29" s="25">
        <f t="shared" si="0"/>
        <v>0</v>
      </c>
      <c r="J29" s="25">
        <f t="shared" si="1"/>
        <v>0</v>
      </c>
      <c r="K29" s="25"/>
      <c r="L29" s="25">
        <f t="shared" si="2"/>
        <v>0</v>
      </c>
      <c r="M29" s="67">
        <f t="shared" si="3"/>
        <v>0</v>
      </c>
    </row>
    <row r="30" spans="2:13" s="9" customFormat="1" ht="20.100000000000001" customHeight="1" x14ac:dyDescent="0.15">
      <c r="B30" s="198"/>
      <c r="C30" s="160" t="s">
        <v>102</v>
      </c>
      <c r="D30" s="160"/>
      <c r="E30" s="35"/>
      <c r="F30" s="35"/>
      <c r="G30" s="35"/>
      <c r="H30" s="35"/>
      <c r="I30" s="25">
        <f t="shared" si="0"/>
        <v>0</v>
      </c>
      <c r="J30" s="25">
        <f t="shared" si="1"/>
        <v>0</v>
      </c>
      <c r="K30" s="25"/>
      <c r="L30" s="25">
        <f t="shared" si="2"/>
        <v>0</v>
      </c>
      <c r="M30" s="67">
        <f t="shared" si="3"/>
        <v>0</v>
      </c>
    </row>
    <row r="31" spans="2:13" s="9" customFormat="1" ht="20.100000000000001" customHeight="1" x14ac:dyDescent="0.15">
      <c r="B31" s="198"/>
      <c r="C31" s="160" t="s">
        <v>103</v>
      </c>
      <c r="D31" s="160"/>
      <c r="E31" s="35"/>
      <c r="F31" s="35"/>
      <c r="G31" s="35"/>
      <c r="H31" s="35"/>
      <c r="I31" s="25">
        <f t="shared" si="0"/>
        <v>0</v>
      </c>
      <c r="J31" s="25">
        <f t="shared" si="1"/>
        <v>0</v>
      </c>
      <c r="K31" s="25"/>
      <c r="L31" s="25">
        <f t="shared" si="2"/>
        <v>0</v>
      </c>
      <c r="M31" s="67">
        <f t="shared" si="3"/>
        <v>0</v>
      </c>
    </row>
    <row r="32" spans="2:13" s="9" customFormat="1" ht="20.100000000000001" customHeight="1" x14ac:dyDescent="0.15">
      <c r="B32" s="198"/>
      <c r="C32" s="160" t="s">
        <v>104</v>
      </c>
      <c r="D32" s="160"/>
      <c r="E32" s="35"/>
      <c r="F32" s="35"/>
      <c r="G32" s="35"/>
      <c r="H32" s="35"/>
      <c r="I32" s="25">
        <f t="shared" si="0"/>
        <v>0</v>
      </c>
      <c r="J32" s="25">
        <f t="shared" si="1"/>
        <v>0</v>
      </c>
      <c r="K32" s="25"/>
      <c r="L32" s="25">
        <f t="shared" si="2"/>
        <v>0</v>
      </c>
      <c r="M32" s="67">
        <f t="shared" si="3"/>
        <v>0</v>
      </c>
    </row>
    <row r="33" spans="2:15" s="9" customFormat="1" ht="20.100000000000001" customHeight="1" x14ac:dyDescent="0.15">
      <c r="B33" s="198"/>
      <c r="C33" s="160" t="s">
        <v>105</v>
      </c>
      <c r="D33" s="160"/>
      <c r="E33" s="35"/>
      <c r="F33" s="35"/>
      <c r="G33" s="35"/>
      <c r="H33" s="35"/>
      <c r="I33" s="25">
        <f t="shared" si="0"/>
        <v>0</v>
      </c>
      <c r="J33" s="25">
        <f t="shared" si="1"/>
        <v>0</v>
      </c>
      <c r="K33" s="25"/>
      <c r="L33" s="25">
        <f t="shared" si="2"/>
        <v>0</v>
      </c>
      <c r="M33" s="67">
        <f t="shared" si="3"/>
        <v>0</v>
      </c>
    </row>
    <row r="34" spans="2:15" s="9" customFormat="1" ht="20.100000000000001" customHeight="1" x14ac:dyDescent="0.15">
      <c r="B34" s="158" t="s">
        <v>55</v>
      </c>
      <c r="C34" s="159"/>
      <c r="D34" s="159"/>
      <c r="E34" s="52"/>
      <c r="F34" s="52">
        <v>-17781050</v>
      </c>
      <c r="G34" s="52">
        <v>-7610180</v>
      </c>
      <c r="H34" s="52"/>
      <c r="I34" s="52"/>
      <c r="J34" s="52"/>
      <c r="K34" s="52"/>
      <c r="L34" s="52">
        <f t="shared" si="2"/>
        <v>0</v>
      </c>
      <c r="M34" s="66">
        <f t="shared" si="3"/>
        <v>42.799384738246616</v>
      </c>
    </row>
    <row r="35" spans="2:15" s="9" customFormat="1" ht="20.100000000000001" customHeight="1" x14ac:dyDescent="0.15">
      <c r="B35" s="158" t="s">
        <v>138</v>
      </c>
      <c r="C35" s="159"/>
      <c r="D35" s="159"/>
      <c r="E35" s="52"/>
      <c r="F35" s="52">
        <f>SUM(F36:F38)</f>
        <v>460</v>
      </c>
      <c r="G35" s="52">
        <f>SUM(G36:G38)</f>
        <v>460</v>
      </c>
      <c r="H35" s="52">
        <f>SUM(H36:H38)</f>
        <v>0</v>
      </c>
      <c r="I35" s="52">
        <f t="shared" si="0"/>
        <v>0</v>
      </c>
      <c r="J35" s="52">
        <f t="shared" si="1"/>
        <v>0</v>
      </c>
      <c r="K35" s="52">
        <f>SUM(K36:K38)</f>
        <v>0</v>
      </c>
      <c r="L35" s="104">
        <f t="shared" si="2"/>
        <v>0</v>
      </c>
      <c r="M35" s="105">
        <f t="shared" si="3"/>
        <v>100</v>
      </c>
    </row>
    <row r="36" spans="2:15" s="9" customFormat="1" ht="20.100000000000001" customHeight="1" x14ac:dyDescent="0.15">
      <c r="B36" s="198"/>
      <c r="C36" s="160" t="s">
        <v>79</v>
      </c>
      <c r="D36" s="160"/>
      <c r="E36" s="35"/>
      <c r="F36" s="35"/>
      <c r="G36" s="35"/>
      <c r="H36" s="35"/>
      <c r="I36" s="25">
        <f t="shared" si="0"/>
        <v>0</v>
      </c>
      <c r="J36" s="25">
        <f t="shared" si="1"/>
        <v>0</v>
      </c>
      <c r="K36" s="25"/>
      <c r="L36" s="26">
        <f t="shared" si="2"/>
        <v>0</v>
      </c>
      <c r="M36" s="27">
        <f t="shared" si="3"/>
        <v>0</v>
      </c>
      <c r="O36" s="10"/>
    </row>
    <row r="37" spans="2:15" s="9" customFormat="1" ht="20.100000000000001" customHeight="1" x14ac:dyDescent="0.15">
      <c r="B37" s="198"/>
      <c r="C37" s="160" t="s">
        <v>107</v>
      </c>
      <c r="D37" s="160"/>
      <c r="E37" s="35"/>
      <c r="F37" s="35"/>
      <c r="G37" s="35"/>
      <c r="H37" s="35"/>
      <c r="I37" s="25">
        <f t="shared" si="0"/>
        <v>0</v>
      </c>
      <c r="J37" s="25">
        <f t="shared" si="1"/>
        <v>0</v>
      </c>
      <c r="K37" s="25"/>
      <c r="L37" s="26">
        <f t="shared" si="2"/>
        <v>0</v>
      </c>
      <c r="M37" s="27">
        <f t="shared" si="3"/>
        <v>0</v>
      </c>
    </row>
    <row r="38" spans="2:15" s="10" customFormat="1" ht="20.100000000000001" customHeight="1" x14ac:dyDescent="0.15">
      <c r="B38" s="198"/>
      <c r="C38" s="160" t="s">
        <v>108</v>
      </c>
      <c r="D38" s="160"/>
      <c r="E38" s="35"/>
      <c r="F38" s="35">
        <v>460</v>
      </c>
      <c r="G38" s="35">
        <v>460</v>
      </c>
      <c r="H38" s="35"/>
      <c r="I38" s="25">
        <f t="shared" si="0"/>
        <v>0</v>
      </c>
      <c r="J38" s="25">
        <f t="shared" si="1"/>
        <v>0</v>
      </c>
      <c r="K38" s="25"/>
      <c r="L38" s="26">
        <f t="shared" si="2"/>
        <v>0</v>
      </c>
      <c r="M38" s="27">
        <f t="shared" si="3"/>
        <v>100</v>
      </c>
    </row>
    <row r="39" spans="2:15" s="10" customFormat="1" ht="20.100000000000001" customHeight="1" x14ac:dyDescent="0.15">
      <c r="B39" s="199" t="s">
        <v>31</v>
      </c>
      <c r="C39" s="200"/>
      <c r="D39" s="200"/>
      <c r="E39" s="51"/>
      <c r="F39" s="51">
        <f>F40+F45+F47+F50</f>
        <v>1383651288</v>
      </c>
      <c r="G39" s="51">
        <f>G40+G45+G47+G50</f>
        <v>154150559</v>
      </c>
      <c r="H39" s="51">
        <f>H40+H45+H47+H50</f>
        <v>11870870</v>
      </c>
      <c r="I39" s="51">
        <f t="shared" si="0"/>
        <v>1217629859</v>
      </c>
      <c r="J39" s="51">
        <f t="shared" si="1"/>
        <v>1217629859</v>
      </c>
      <c r="K39" s="51">
        <f>K40+K45+K47+K50</f>
        <v>0</v>
      </c>
      <c r="L39" s="77">
        <f t="shared" si="2"/>
        <v>0</v>
      </c>
      <c r="M39" s="78">
        <f t="shared" si="3"/>
        <v>11.140853214744379</v>
      </c>
    </row>
    <row r="40" spans="2:15" s="5" customFormat="1" ht="20.100000000000001" customHeight="1" x14ac:dyDescent="0.15">
      <c r="B40" s="158" t="s">
        <v>56</v>
      </c>
      <c r="C40" s="159"/>
      <c r="D40" s="159"/>
      <c r="E40" s="52"/>
      <c r="F40" s="52">
        <f>SUM(F41:F44)</f>
        <v>0</v>
      </c>
      <c r="G40" s="52">
        <f>SUM(G41:G44)</f>
        <v>0</v>
      </c>
      <c r="H40" s="52">
        <f>SUM(H41:H44)</f>
        <v>0</v>
      </c>
      <c r="I40" s="52">
        <f t="shared" si="0"/>
        <v>0</v>
      </c>
      <c r="J40" s="52">
        <f t="shared" si="1"/>
        <v>0</v>
      </c>
      <c r="K40" s="52">
        <f>SUM(K41:K44)</f>
        <v>0</v>
      </c>
      <c r="L40" s="104">
        <f t="shared" si="2"/>
        <v>0</v>
      </c>
      <c r="M40" s="105">
        <f t="shared" si="3"/>
        <v>0</v>
      </c>
    </row>
    <row r="41" spans="2:15" s="5" customFormat="1" ht="20.100000000000001" customHeight="1" x14ac:dyDescent="0.15">
      <c r="B41" s="162"/>
      <c r="C41" s="160" t="s">
        <v>57</v>
      </c>
      <c r="D41" s="160"/>
      <c r="E41" s="68"/>
      <c r="F41" s="68"/>
      <c r="G41" s="68"/>
      <c r="H41" s="68"/>
      <c r="I41" s="25">
        <f t="shared" si="0"/>
        <v>0</v>
      </c>
      <c r="J41" s="25">
        <f t="shared" si="1"/>
        <v>0</v>
      </c>
      <c r="K41" s="25"/>
      <c r="L41" s="26">
        <f t="shared" si="2"/>
        <v>0</v>
      </c>
      <c r="M41" s="27">
        <f t="shared" si="3"/>
        <v>0</v>
      </c>
    </row>
    <row r="42" spans="2:15" s="5" customFormat="1" ht="20.100000000000001" customHeight="1" x14ac:dyDescent="0.15">
      <c r="B42" s="162"/>
      <c r="C42" s="160" t="s">
        <v>58</v>
      </c>
      <c r="D42" s="160"/>
      <c r="E42" s="68"/>
      <c r="F42" s="68"/>
      <c r="G42" s="68"/>
      <c r="H42" s="68"/>
      <c r="I42" s="25">
        <f t="shared" si="0"/>
        <v>0</v>
      </c>
      <c r="J42" s="25">
        <f t="shared" si="1"/>
        <v>0</v>
      </c>
      <c r="K42" s="25"/>
      <c r="L42" s="26">
        <f t="shared" si="2"/>
        <v>0</v>
      </c>
      <c r="M42" s="27">
        <f t="shared" si="3"/>
        <v>0</v>
      </c>
    </row>
    <row r="43" spans="2:15" s="5" customFormat="1" ht="20.100000000000001" customHeight="1" x14ac:dyDescent="0.15">
      <c r="B43" s="162"/>
      <c r="C43" s="160" t="s">
        <v>59</v>
      </c>
      <c r="D43" s="160"/>
      <c r="E43" s="68"/>
      <c r="F43" s="68"/>
      <c r="G43" s="68"/>
      <c r="H43" s="68"/>
      <c r="I43" s="25"/>
      <c r="J43" s="25"/>
      <c r="K43" s="25"/>
      <c r="L43" s="26"/>
      <c r="M43" s="27"/>
    </row>
    <row r="44" spans="2:15" s="5" customFormat="1" ht="20.100000000000001" customHeight="1" x14ac:dyDescent="0.15">
      <c r="B44" s="162"/>
      <c r="C44" s="160" t="s">
        <v>106</v>
      </c>
      <c r="D44" s="160"/>
      <c r="E44" s="68"/>
      <c r="F44" s="68"/>
      <c r="G44" s="68"/>
      <c r="H44" s="68"/>
      <c r="I44" s="25">
        <f t="shared" si="0"/>
        <v>0</v>
      </c>
      <c r="J44" s="25">
        <f t="shared" si="1"/>
        <v>0</v>
      </c>
      <c r="K44" s="25"/>
      <c r="L44" s="26">
        <f t="shared" si="2"/>
        <v>0</v>
      </c>
      <c r="M44" s="27">
        <f t="shared" si="3"/>
        <v>0</v>
      </c>
    </row>
    <row r="45" spans="2:15" s="5" customFormat="1" ht="20.100000000000001" customHeight="1" x14ac:dyDescent="0.15">
      <c r="B45" s="158" t="s">
        <v>109</v>
      </c>
      <c r="C45" s="159"/>
      <c r="D45" s="159"/>
      <c r="E45" s="52"/>
      <c r="F45" s="52">
        <f>SUM(F46:F46)</f>
        <v>0</v>
      </c>
      <c r="G45" s="52">
        <f>SUM(G46:G46)</f>
        <v>0</v>
      </c>
      <c r="H45" s="52">
        <f>SUM(H46:H46)</f>
        <v>0</v>
      </c>
      <c r="I45" s="52">
        <f t="shared" si="0"/>
        <v>0</v>
      </c>
      <c r="J45" s="52">
        <f t="shared" si="1"/>
        <v>0</v>
      </c>
      <c r="K45" s="52">
        <f>SUM(K46:K46)</f>
        <v>0</v>
      </c>
      <c r="L45" s="104">
        <f t="shared" si="2"/>
        <v>0</v>
      </c>
      <c r="M45" s="105">
        <f t="shared" si="3"/>
        <v>0</v>
      </c>
    </row>
    <row r="46" spans="2:15" s="5" customFormat="1" ht="20.100000000000001" customHeight="1" x14ac:dyDescent="0.15">
      <c r="B46" s="163"/>
      <c r="C46" s="160" t="s">
        <v>60</v>
      </c>
      <c r="D46" s="160"/>
      <c r="E46" s="68"/>
      <c r="F46" s="68"/>
      <c r="G46" s="68"/>
      <c r="H46" s="68"/>
      <c r="I46" s="25">
        <f t="shared" si="0"/>
        <v>0</v>
      </c>
      <c r="J46" s="25">
        <f t="shared" si="1"/>
        <v>0</v>
      </c>
      <c r="K46" s="25"/>
      <c r="L46" s="26">
        <f t="shared" si="2"/>
        <v>0</v>
      </c>
      <c r="M46" s="27">
        <f t="shared" si="3"/>
        <v>0</v>
      </c>
    </row>
    <row r="47" spans="2:15" s="5" customFormat="1" ht="20.100000000000001" customHeight="1" x14ac:dyDescent="0.15">
      <c r="B47" s="158" t="s">
        <v>110</v>
      </c>
      <c r="C47" s="159"/>
      <c r="D47" s="159"/>
      <c r="E47" s="52"/>
      <c r="F47" s="52">
        <f>SUM(F48:F49)</f>
        <v>0</v>
      </c>
      <c r="G47" s="52">
        <f>SUM(G48:G49)</f>
        <v>0</v>
      </c>
      <c r="H47" s="52">
        <f>SUM(H48:H49)</f>
        <v>0</v>
      </c>
      <c r="I47" s="52">
        <f t="shared" si="0"/>
        <v>0</v>
      </c>
      <c r="J47" s="52">
        <f t="shared" si="1"/>
        <v>0</v>
      </c>
      <c r="K47" s="52">
        <f>SUM(K48:K49)</f>
        <v>0</v>
      </c>
      <c r="L47" s="104">
        <f t="shared" si="2"/>
        <v>0</v>
      </c>
      <c r="M47" s="105">
        <f t="shared" si="3"/>
        <v>0</v>
      </c>
    </row>
    <row r="48" spans="2:15" s="5" customFormat="1" ht="20.100000000000001" customHeight="1" x14ac:dyDescent="0.15">
      <c r="B48" s="162"/>
      <c r="C48" s="160" t="s">
        <v>139</v>
      </c>
      <c r="D48" s="160"/>
      <c r="E48" s="68"/>
      <c r="F48" s="68"/>
      <c r="G48" s="68"/>
      <c r="H48" s="68"/>
      <c r="I48" s="25">
        <f t="shared" si="0"/>
        <v>0</v>
      </c>
      <c r="J48" s="25">
        <f t="shared" si="1"/>
        <v>0</v>
      </c>
      <c r="K48" s="25"/>
      <c r="L48" s="26">
        <f t="shared" si="2"/>
        <v>0</v>
      </c>
      <c r="M48" s="27">
        <f t="shared" si="3"/>
        <v>0</v>
      </c>
    </row>
    <row r="49" spans="2:13" s="5" customFormat="1" ht="20.100000000000001" customHeight="1" x14ac:dyDescent="0.15">
      <c r="B49" s="162"/>
      <c r="C49" s="160" t="s">
        <v>140</v>
      </c>
      <c r="D49" s="160"/>
      <c r="E49" s="68"/>
      <c r="F49" s="68"/>
      <c r="G49" s="68"/>
      <c r="H49" s="68"/>
      <c r="I49" s="25">
        <f t="shared" si="0"/>
        <v>0</v>
      </c>
      <c r="J49" s="25">
        <f t="shared" si="1"/>
        <v>0</v>
      </c>
      <c r="K49" s="25"/>
      <c r="L49" s="26">
        <f t="shared" si="2"/>
        <v>0</v>
      </c>
      <c r="M49" s="27">
        <f t="shared" si="3"/>
        <v>0</v>
      </c>
    </row>
    <row r="50" spans="2:13" s="5" customFormat="1" ht="20.100000000000001" customHeight="1" x14ac:dyDescent="0.15">
      <c r="B50" s="164" t="s">
        <v>80</v>
      </c>
      <c r="C50" s="165"/>
      <c r="D50" s="165"/>
      <c r="E50" s="52"/>
      <c r="F50" s="52">
        <f>SUM(F51:F57)</f>
        <v>1383651288</v>
      </c>
      <c r="G50" s="52">
        <f>SUM(G51:G57)</f>
        <v>154150559</v>
      </c>
      <c r="H50" s="52">
        <f>SUM(H51:H57)</f>
        <v>11870870</v>
      </c>
      <c r="I50" s="52">
        <f t="shared" si="0"/>
        <v>1217629859</v>
      </c>
      <c r="J50" s="52">
        <f t="shared" si="1"/>
        <v>1217629859</v>
      </c>
      <c r="K50" s="52">
        <f>SUM(K51:K57)</f>
        <v>0</v>
      </c>
      <c r="L50" s="104">
        <f t="shared" si="2"/>
        <v>0</v>
      </c>
      <c r="M50" s="105">
        <f t="shared" si="3"/>
        <v>11.140853214744379</v>
      </c>
    </row>
    <row r="51" spans="2:13" s="5" customFormat="1" ht="20.100000000000001" customHeight="1" x14ac:dyDescent="0.15">
      <c r="B51" s="162"/>
      <c r="C51" s="160" t="s">
        <v>112</v>
      </c>
      <c r="D51" s="160"/>
      <c r="E51" s="68"/>
      <c r="F51" s="68">
        <v>124000</v>
      </c>
      <c r="G51" s="68">
        <v>0</v>
      </c>
      <c r="H51" s="68"/>
      <c r="I51" s="25">
        <f t="shared" si="0"/>
        <v>124000</v>
      </c>
      <c r="J51" s="25">
        <f t="shared" si="1"/>
        <v>124000</v>
      </c>
      <c r="K51" s="25"/>
      <c r="L51" s="26">
        <f t="shared" si="2"/>
        <v>0</v>
      </c>
      <c r="M51" s="27">
        <f t="shared" si="3"/>
        <v>0</v>
      </c>
    </row>
    <row r="52" spans="2:13" s="5" customFormat="1" ht="20.100000000000001" customHeight="1" x14ac:dyDescent="0.15">
      <c r="B52" s="162"/>
      <c r="C52" s="160" t="s">
        <v>113</v>
      </c>
      <c r="D52" s="160"/>
      <c r="E52" s="68"/>
      <c r="F52" s="68"/>
      <c r="G52" s="68"/>
      <c r="H52" s="68"/>
      <c r="I52" s="25">
        <f t="shared" si="0"/>
        <v>0</v>
      </c>
      <c r="J52" s="25">
        <f t="shared" si="1"/>
        <v>0</v>
      </c>
      <c r="K52" s="25"/>
      <c r="L52" s="26">
        <f t="shared" si="2"/>
        <v>0</v>
      </c>
      <c r="M52" s="27">
        <f t="shared" si="3"/>
        <v>0</v>
      </c>
    </row>
    <row r="53" spans="2:13" s="5" customFormat="1" ht="20.100000000000001" customHeight="1" x14ac:dyDescent="0.15">
      <c r="B53" s="162"/>
      <c r="C53" s="160" t="s">
        <v>114</v>
      </c>
      <c r="D53" s="160"/>
      <c r="E53" s="68"/>
      <c r="F53" s="68"/>
      <c r="G53" s="68"/>
      <c r="H53" s="68"/>
      <c r="I53" s="25">
        <f t="shared" si="0"/>
        <v>0</v>
      </c>
      <c r="J53" s="25">
        <f t="shared" si="1"/>
        <v>0</v>
      </c>
      <c r="K53" s="25"/>
      <c r="L53" s="26">
        <f t="shared" si="2"/>
        <v>0</v>
      </c>
      <c r="M53" s="27">
        <f t="shared" si="3"/>
        <v>0</v>
      </c>
    </row>
    <row r="54" spans="2:13" s="5" customFormat="1" ht="20.100000000000001" customHeight="1" x14ac:dyDescent="0.15">
      <c r="B54" s="162"/>
      <c r="C54" s="160" t="s">
        <v>115</v>
      </c>
      <c r="D54" s="160"/>
      <c r="E54" s="68"/>
      <c r="F54" s="68">
        <v>770933170</v>
      </c>
      <c r="G54" s="68">
        <v>141826420</v>
      </c>
      <c r="H54" s="68"/>
      <c r="I54" s="25">
        <f t="shared" si="0"/>
        <v>629106750</v>
      </c>
      <c r="J54" s="25">
        <f t="shared" si="1"/>
        <v>629106750</v>
      </c>
      <c r="K54" s="25"/>
      <c r="L54" s="26">
        <f t="shared" si="2"/>
        <v>0</v>
      </c>
      <c r="M54" s="27">
        <f t="shared" si="3"/>
        <v>18.396720431681516</v>
      </c>
    </row>
    <row r="55" spans="2:13" s="5" customFormat="1" ht="20.100000000000001" customHeight="1" x14ac:dyDescent="0.15">
      <c r="B55" s="162"/>
      <c r="C55" s="160" t="s">
        <v>116</v>
      </c>
      <c r="D55" s="160"/>
      <c r="E55" s="68"/>
      <c r="F55" s="68"/>
      <c r="G55" s="68"/>
      <c r="H55" s="68"/>
      <c r="I55" s="25">
        <f t="shared" si="0"/>
        <v>0</v>
      </c>
      <c r="J55" s="25">
        <f t="shared" si="1"/>
        <v>0</v>
      </c>
      <c r="K55" s="25"/>
      <c r="L55" s="26">
        <f t="shared" si="2"/>
        <v>0</v>
      </c>
      <c r="M55" s="27">
        <f t="shared" si="3"/>
        <v>0</v>
      </c>
    </row>
    <row r="56" spans="2:13" s="5" customFormat="1" ht="20.100000000000001" customHeight="1" x14ac:dyDescent="0.15">
      <c r="B56" s="162"/>
      <c r="C56" s="160" t="s">
        <v>117</v>
      </c>
      <c r="D56" s="160"/>
      <c r="E56" s="68"/>
      <c r="F56" s="68">
        <v>6500</v>
      </c>
      <c r="G56" s="68"/>
      <c r="H56" s="68"/>
      <c r="I56" s="25"/>
      <c r="J56" s="25"/>
      <c r="K56" s="25"/>
      <c r="L56" s="26"/>
      <c r="M56" s="27"/>
    </row>
    <row r="57" spans="2:13" s="5" customFormat="1" ht="20.100000000000001" customHeight="1" x14ac:dyDescent="0.15">
      <c r="B57" s="162"/>
      <c r="C57" s="160" t="s">
        <v>111</v>
      </c>
      <c r="D57" s="160"/>
      <c r="E57" s="68"/>
      <c r="F57" s="68">
        <v>612587618</v>
      </c>
      <c r="G57" s="68">
        <v>12324139</v>
      </c>
      <c r="H57" s="68">
        <v>11870870</v>
      </c>
      <c r="I57" s="25">
        <f t="shared" si="0"/>
        <v>588392609</v>
      </c>
      <c r="J57" s="25">
        <f t="shared" si="1"/>
        <v>588392609</v>
      </c>
      <c r="K57" s="25"/>
      <c r="L57" s="26">
        <f t="shared" si="2"/>
        <v>0</v>
      </c>
      <c r="M57" s="27">
        <f t="shared" si="3"/>
        <v>2.0118165365856284</v>
      </c>
    </row>
    <row r="58" spans="2:13" s="10" customFormat="1" ht="20.100000000000001" customHeight="1" x14ac:dyDescent="0.15">
      <c r="B58" s="199" t="s">
        <v>142</v>
      </c>
      <c r="C58" s="200"/>
      <c r="D58" s="200"/>
      <c r="E58" s="51"/>
      <c r="F58" s="51">
        <f>F59+F60+F61+F62+F65+F66</f>
        <v>31599572680</v>
      </c>
      <c r="G58" s="51">
        <f>G59+G60+G61+G62+G65+G66</f>
        <v>3114977943</v>
      </c>
      <c r="H58" s="51">
        <f>H59+H60+H61+H62+H65+H66</f>
        <v>644049565</v>
      </c>
      <c r="I58" s="51">
        <f t="shared" si="0"/>
        <v>27840545172</v>
      </c>
      <c r="J58" s="51">
        <f>I58-K58</f>
        <v>26775688482</v>
      </c>
      <c r="K58" s="51">
        <f>K59+K60+K61+K62+K65+K66</f>
        <v>1064856690</v>
      </c>
      <c r="L58" s="77">
        <f>IFERROR(G58/E58,0)*100</f>
        <v>0</v>
      </c>
      <c r="M58" s="78">
        <f>IFERROR(G58/F58,0)*100</f>
        <v>9.8576584390697519</v>
      </c>
    </row>
    <row r="59" spans="2:13" s="5" customFormat="1" ht="20.100000000000001" customHeight="1" x14ac:dyDescent="0.15">
      <c r="B59" s="158" t="s">
        <v>119</v>
      </c>
      <c r="C59" s="159"/>
      <c r="D59" s="159"/>
      <c r="E59" s="69"/>
      <c r="F59" s="69">
        <v>5508130323</v>
      </c>
      <c r="G59" s="69">
        <v>32760110</v>
      </c>
      <c r="H59" s="69">
        <v>500000</v>
      </c>
      <c r="I59" s="52">
        <f>F59-G59-H59</f>
        <v>5474870213</v>
      </c>
      <c r="J59" s="52">
        <f>I59-K59</f>
        <v>5474870213</v>
      </c>
      <c r="K59" s="52"/>
      <c r="L59" s="104">
        <f>IFERROR(G59/E59,0)*100</f>
        <v>0</v>
      </c>
      <c r="M59" s="105">
        <f>IFERROR(G59/F59,0)*100</f>
        <v>0.59475916652163063</v>
      </c>
    </row>
    <row r="60" spans="2:13" s="5" customFormat="1" ht="20.100000000000001" customHeight="1" x14ac:dyDescent="0.15">
      <c r="B60" s="158" t="s">
        <v>120</v>
      </c>
      <c r="C60" s="159"/>
      <c r="D60" s="159"/>
      <c r="E60" s="140"/>
      <c r="F60" s="140">
        <v>2240519845</v>
      </c>
      <c r="G60" s="140">
        <v>268163660</v>
      </c>
      <c r="H60" s="140">
        <v>34918270</v>
      </c>
      <c r="I60" s="141">
        <f>F60-G60-H60</f>
        <v>1937437915</v>
      </c>
      <c r="J60" s="141">
        <f>I60-K60</f>
        <v>1937437915</v>
      </c>
      <c r="K60" s="141"/>
      <c r="L60" s="142">
        <f>IFERROR(G60/E60,0)*100</f>
        <v>0</v>
      </c>
      <c r="M60" s="143">
        <f>IFERROR(G60/F60,0)*100</f>
        <v>11.968814317732589</v>
      </c>
    </row>
    <row r="61" spans="2:13" s="5" customFormat="1" ht="20.100000000000001" customHeight="1" x14ac:dyDescent="0.15">
      <c r="B61" s="158" t="s">
        <v>121</v>
      </c>
      <c r="C61" s="159"/>
      <c r="D61" s="159"/>
      <c r="E61" s="140"/>
      <c r="F61" s="140">
        <v>252979350</v>
      </c>
      <c r="G61" s="140">
        <v>-2270280</v>
      </c>
      <c r="H61" s="140">
        <v>70984960</v>
      </c>
      <c r="I61" s="141">
        <f>F61-G61-H61</f>
        <v>184264670</v>
      </c>
      <c r="J61" s="141">
        <f>I61-K61</f>
        <v>184264670</v>
      </c>
      <c r="K61" s="141"/>
      <c r="L61" s="142">
        <f>IFERROR(G61/E61,0)*100</f>
        <v>0</v>
      </c>
      <c r="M61" s="143">
        <f>IFERROR(G61/F61,0)*100</f>
        <v>-0.89741712119981343</v>
      </c>
    </row>
    <row r="62" spans="2:13" s="5" customFormat="1" ht="20.100000000000001" customHeight="1" x14ac:dyDescent="0.15">
      <c r="B62" s="158" t="s">
        <v>122</v>
      </c>
      <c r="C62" s="159"/>
      <c r="D62" s="159"/>
      <c r="E62" s="141"/>
      <c r="F62" s="141">
        <f>SUM(F63:F64)</f>
        <v>20527819031</v>
      </c>
      <c r="G62" s="141">
        <f>SUM(G63:G64)</f>
        <v>1590176883</v>
      </c>
      <c r="H62" s="141">
        <f>SUM(H63:H64)</f>
        <v>537646335</v>
      </c>
      <c r="I62" s="141">
        <f>F62-G62-H62</f>
        <v>18399995813</v>
      </c>
      <c r="J62" s="141">
        <f>I62-K62</f>
        <v>18399995813</v>
      </c>
      <c r="K62" s="141">
        <f>SUM(K63:K64)</f>
        <v>0</v>
      </c>
      <c r="L62" s="142">
        <f>IFERROR(G62/E62,0)*100</f>
        <v>0</v>
      </c>
      <c r="M62" s="143">
        <f>IFERROR(G62/F62,0)*100</f>
        <v>7.7464482739184364</v>
      </c>
    </row>
    <row r="63" spans="2:13" s="5" customFormat="1" ht="20.100000000000001" customHeight="1" x14ac:dyDescent="0.15">
      <c r="B63" s="162"/>
      <c r="C63" s="160" t="s">
        <v>124</v>
      </c>
      <c r="D63" s="160"/>
      <c r="E63" s="144"/>
      <c r="F63" s="144">
        <v>18374217098</v>
      </c>
      <c r="G63" s="144">
        <v>1376882077</v>
      </c>
      <c r="H63" s="144">
        <v>485376025</v>
      </c>
      <c r="I63" s="145">
        <f t="shared" si="0"/>
        <v>16511958996</v>
      </c>
      <c r="J63" s="145">
        <f t="shared" si="1"/>
        <v>16511958996</v>
      </c>
      <c r="K63" s="145"/>
      <c r="L63" s="146">
        <f t="shared" si="2"/>
        <v>0</v>
      </c>
      <c r="M63" s="147">
        <f t="shared" si="3"/>
        <v>7.4935550704354688</v>
      </c>
    </row>
    <row r="64" spans="2:13" s="5" customFormat="1" ht="20.100000000000001" customHeight="1" x14ac:dyDescent="0.15">
      <c r="B64" s="162"/>
      <c r="C64" s="160" t="s">
        <v>123</v>
      </c>
      <c r="D64" s="160"/>
      <c r="E64" s="144"/>
      <c r="F64" s="144">
        <v>2153601933</v>
      </c>
      <c r="G64" s="144">
        <v>213294806</v>
      </c>
      <c r="H64" s="144">
        <v>52270310</v>
      </c>
      <c r="I64" s="145">
        <f t="shared" si="0"/>
        <v>1888036817</v>
      </c>
      <c r="J64" s="145">
        <f t="shared" si="1"/>
        <v>1888036817</v>
      </c>
      <c r="K64" s="145"/>
      <c r="L64" s="146">
        <f t="shared" si="2"/>
        <v>0</v>
      </c>
      <c r="M64" s="147">
        <f t="shared" si="3"/>
        <v>9.9040961438438693</v>
      </c>
    </row>
    <row r="65" spans="2:13" s="5" customFormat="1" ht="20.100000000000001" customHeight="1" x14ac:dyDescent="0.15">
      <c r="B65" s="158" t="s">
        <v>125</v>
      </c>
      <c r="C65" s="159"/>
      <c r="D65" s="159"/>
      <c r="E65" s="140"/>
      <c r="F65" s="140">
        <v>10931140</v>
      </c>
      <c r="G65" s="140"/>
      <c r="H65" s="140"/>
      <c r="I65" s="141">
        <f t="shared" si="0"/>
        <v>10931140</v>
      </c>
      <c r="J65" s="141">
        <f t="shared" si="1"/>
        <v>10931140</v>
      </c>
      <c r="K65" s="141"/>
      <c r="L65" s="142">
        <f t="shared" si="2"/>
        <v>0</v>
      </c>
      <c r="M65" s="143">
        <f t="shared" si="3"/>
        <v>0</v>
      </c>
    </row>
    <row r="66" spans="2:13" s="5" customFormat="1" ht="20.100000000000001" customHeight="1" thickBot="1" x14ac:dyDescent="0.2">
      <c r="B66" s="182" t="s">
        <v>126</v>
      </c>
      <c r="C66" s="183"/>
      <c r="D66" s="183"/>
      <c r="E66" s="184"/>
      <c r="F66" s="184">
        <v>3059192991</v>
      </c>
      <c r="G66" s="184">
        <v>1226147570</v>
      </c>
      <c r="H66" s="184"/>
      <c r="I66" s="185">
        <f t="shared" si="0"/>
        <v>1833045421</v>
      </c>
      <c r="J66" s="185">
        <f t="shared" si="1"/>
        <v>768188731</v>
      </c>
      <c r="K66" s="185">
        <v>1064856690</v>
      </c>
      <c r="L66" s="186">
        <f t="shared" si="2"/>
        <v>0</v>
      </c>
      <c r="M66" s="187">
        <f t="shared" si="3"/>
        <v>40.080752460118333</v>
      </c>
    </row>
  </sheetData>
  <sheetProtection selectLockedCells="1"/>
  <mergeCells count="14">
    <mergeCell ref="B39:D39"/>
    <mergeCell ref="B58:D58"/>
    <mergeCell ref="B8:D8"/>
    <mergeCell ref="B10:B11"/>
    <mergeCell ref="B13:B21"/>
    <mergeCell ref="B23:B27"/>
    <mergeCell ref="B29:B33"/>
    <mergeCell ref="B36:B38"/>
    <mergeCell ref="B2:M2"/>
    <mergeCell ref="L3:M3"/>
    <mergeCell ref="B4:D4"/>
    <mergeCell ref="L4:M4"/>
    <mergeCell ref="L5:M5"/>
    <mergeCell ref="B7:D7"/>
  </mergeCells>
  <phoneticPr fontId="3" type="noConversion"/>
  <pageMargins left="0.28000000000000003" right="0.26" top="0.98425196850393704" bottom="0.59055118110236204" header="0" footer="0.39370078740157499"/>
  <pageSetup paperSize="9" scale="78" orientation="portrait" r:id="rId1"/>
  <headerFooter alignWithMargins="0">
    <oddFooter>&amp;N쪽 중 &amp;P쪽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O88"/>
  <sheetViews>
    <sheetView showGridLines="0" zoomScaleNormal="100" workbookViewId="0">
      <pane ySplit="7" topLeftCell="A8" activePane="bottomLeft" state="frozen"/>
      <selection pane="bottomLeft" activeCell="F67" sqref="F67"/>
    </sheetView>
  </sheetViews>
  <sheetFormatPr defaultRowHeight="12" x14ac:dyDescent="0.15"/>
  <cols>
    <col min="1" max="3" width="1.77734375" style="3" customWidth="1"/>
    <col min="4" max="4" width="23.21875" style="3" customWidth="1"/>
    <col min="5" max="11" width="13.77734375" style="3" customWidth="1"/>
    <col min="12" max="13" width="8.77734375" style="3" customWidth="1"/>
    <col min="14" max="16384" width="8.88671875" style="3"/>
  </cols>
  <sheetData>
    <row r="1" spans="2:13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3" ht="30" customHeight="1" x14ac:dyDescent="0.15">
      <c r="B2" s="204" t="s">
        <v>148</v>
      </c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</row>
    <row r="3" spans="2:13" ht="24.95" customHeight="1" x14ac:dyDescent="0.15">
      <c r="B3" s="8"/>
      <c r="C3" s="7"/>
      <c r="D3" s="7"/>
      <c r="E3" s="2"/>
      <c r="F3" s="2"/>
      <c r="G3" s="2"/>
      <c r="H3" s="2"/>
      <c r="K3" s="38" t="s">
        <v>41</v>
      </c>
      <c r="L3" s="205" t="str">
        <f>'군구세외 일반회계 '!L3:M3</f>
        <v>서구</v>
      </c>
      <c r="M3" s="205"/>
    </row>
    <row r="4" spans="2:13" s="4" customFormat="1" ht="18.75" customHeight="1" thickBot="1" x14ac:dyDescent="0.2">
      <c r="B4" s="206" t="s">
        <v>149</v>
      </c>
      <c r="C4" s="206"/>
      <c r="D4" s="206"/>
      <c r="E4" s="1"/>
      <c r="F4" s="1"/>
      <c r="G4" s="1"/>
      <c r="H4" s="1"/>
      <c r="I4" s="1"/>
      <c r="J4" s="1"/>
      <c r="K4" s="1"/>
      <c r="L4" s="207" t="s">
        <v>16</v>
      </c>
      <c r="M4" s="207"/>
    </row>
    <row r="5" spans="2:13" s="5" customFormat="1" ht="20.100000000000001" customHeight="1" x14ac:dyDescent="0.15">
      <c r="B5" s="48"/>
      <c r="C5" s="49"/>
      <c r="D5" s="50" t="s">
        <v>8</v>
      </c>
      <c r="E5" s="55" t="s">
        <v>9</v>
      </c>
      <c r="F5" s="55" t="s">
        <v>10</v>
      </c>
      <c r="G5" s="56" t="s">
        <v>11</v>
      </c>
      <c r="H5" s="55" t="s">
        <v>12</v>
      </c>
      <c r="I5" s="110" t="s">
        <v>81</v>
      </c>
      <c r="J5" s="111"/>
      <c r="K5" s="110"/>
      <c r="L5" s="208" t="s">
        <v>13</v>
      </c>
      <c r="M5" s="209"/>
    </row>
    <row r="6" spans="2:13" s="5" customFormat="1" ht="27" customHeight="1" thickBot="1" x14ac:dyDescent="0.2">
      <c r="B6" s="57" t="s">
        <v>14</v>
      </c>
      <c r="C6" s="58"/>
      <c r="D6" s="59"/>
      <c r="E6" s="60" t="s">
        <v>1</v>
      </c>
      <c r="F6" s="60" t="s">
        <v>2</v>
      </c>
      <c r="G6" s="60" t="s">
        <v>3</v>
      </c>
      <c r="H6" s="60" t="s">
        <v>4</v>
      </c>
      <c r="I6" s="112" t="s">
        <v>22</v>
      </c>
      <c r="J6" s="112" t="s">
        <v>83</v>
      </c>
      <c r="K6" s="112" t="s">
        <v>84</v>
      </c>
      <c r="L6" s="61" t="s">
        <v>6</v>
      </c>
      <c r="M6" s="62" t="s">
        <v>7</v>
      </c>
    </row>
    <row r="7" spans="2:13" s="9" customFormat="1" ht="20.100000000000001" customHeight="1" thickBot="1" x14ac:dyDescent="0.2">
      <c r="B7" s="211" t="s">
        <v>71</v>
      </c>
      <c r="C7" s="212"/>
      <c r="D7" s="212"/>
      <c r="E7" s="72">
        <f>E8+E39+E59</f>
        <v>8441132000</v>
      </c>
      <c r="F7" s="72">
        <f>F8+F39+F59</f>
        <v>31806603688</v>
      </c>
      <c r="G7" s="72">
        <f>G8+G39+G59</f>
        <v>21957011660</v>
      </c>
      <c r="H7" s="72">
        <f>H8+H39+H59</f>
        <v>459523570</v>
      </c>
      <c r="I7" s="72">
        <f>F7-G7-H7</f>
        <v>9390068458</v>
      </c>
      <c r="J7" s="72">
        <f>I7-K7</f>
        <v>9089398458</v>
      </c>
      <c r="K7" s="72">
        <f>K8+K39+K59</f>
        <v>300670000</v>
      </c>
      <c r="L7" s="73">
        <f>IFERROR(G7/E7,0)*100</f>
        <v>260.11927855173928</v>
      </c>
      <c r="M7" s="74">
        <f>IFERROR(G7/F7,0)*100</f>
        <v>69.032870894932884</v>
      </c>
    </row>
    <row r="8" spans="2:13" s="9" customFormat="1" ht="20.100000000000001" customHeight="1" x14ac:dyDescent="0.15">
      <c r="B8" s="213" t="s">
        <v>5</v>
      </c>
      <c r="C8" s="214"/>
      <c r="D8" s="214"/>
      <c r="E8" s="63">
        <f>E9+E12+E22+E28+E34+E35</f>
        <v>2560303000</v>
      </c>
      <c r="F8" s="63">
        <f>F9+F12+F22+F28+F34+F35</f>
        <v>17336577690</v>
      </c>
      <c r="G8" s="63">
        <f>G9+G12+G22+G28+G34+G35</f>
        <v>17326577690</v>
      </c>
      <c r="H8" s="63">
        <f>H9+H12+H22+H28+H34+H35</f>
        <v>0</v>
      </c>
      <c r="I8" s="63">
        <f t="shared" ref="I8:I71" si="0">F8-G8-H8</f>
        <v>10000000</v>
      </c>
      <c r="J8" s="63">
        <f t="shared" ref="J8:J71" si="1">I8-K8</f>
        <v>10000000</v>
      </c>
      <c r="K8" s="63">
        <f>K9+K12+K22+K28+K34+K35</f>
        <v>0</v>
      </c>
      <c r="L8" s="63">
        <f t="shared" ref="L8:L71" si="2">IFERROR(G8/E8,0)*100</f>
        <v>676.73934257000053</v>
      </c>
      <c r="M8" s="65">
        <f t="shared" ref="M8:M71" si="3">IFERROR(G8/F8,0)*100</f>
        <v>99.942318488811267</v>
      </c>
    </row>
    <row r="9" spans="2:13" s="9" customFormat="1" ht="20.100000000000001" customHeight="1" x14ac:dyDescent="0.15">
      <c r="B9" s="158" t="s">
        <v>42</v>
      </c>
      <c r="C9" s="159"/>
      <c r="D9" s="159"/>
      <c r="E9" s="52">
        <f>SUM(E10:E11)</f>
        <v>0</v>
      </c>
      <c r="F9" s="52">
        <f>SUM(F10:F11)</f>
        <v>0</v>
      </c>
      <c r="G9" s="52">
        <f>SUM(G10:G11)</f>
        <v>0</v>
      </c>
      <c r="H9" s="52">
        <f>SUM(H10:H11)</f>
        <v>0</v>
      </c>
      <c r="I9" s="52">
        <f t="shared" si="0"/>
        <v>0</v>
      </c>
      <c r="J9" s="52">
        <f t="shared" si="1"/>
        <v>0</v>
      </c>
      <c r="K9" s="52">
        <f>SUM(K10:K11)</f>
        <v>0</v>
      </c>
      <c r="L9" s="52">
        <f t="shared" si="2"/>
        <v>0</v>
      </c>
      <c r="M9" s="66">
        <f t="shared" si="3"/>
        <v>0</v>
      </c>
    </row>
    <row r="10" spans="2:13" s="9" customFormat="1" ht="20.100000000000001" customHeight="1" x14ac:dyDescent="0.15">
      <c r="B10" s="198"/>
      <c r="C10" s="160" t="s">
        <v>43</v>
      </c>
      <c r="D10" s="160"/>
      <c r="E10" s="35"/>
      <c r="F10" s="35"/>
      <c r="G10" s="35"/>
      <c r="H10" s="35"/>
      <c r="I10" s="25">
        <f t="shared" si="0"/>
        <v>0</v>
      </c>
      <c r="J10" s="25">
        <f t="shared" si="1"/>
        <v>0</v>
      </c>
      <c r="K10" s="25"/>
      <c r="L10" s="25">
        <f t="shared" si="2"/>
        <v>0</v>
      </c>
      <c r="M10" s="67">
        <f t="shared" si="3"/>
        <v>0</v>
      </c>
    </row>
    <row r="11" spans="2:13" s="9" customFormat="1" ht="20.100000000000001" customHeight="1" x14ac:dyDescent="0.15">
      <c r="B11" s="198"/>
      <c r="C11" s="160" t="s">
        <v>44</v>
      </c>
      <c r="D11" s="160"/>
      <c r="E11" s="35"/>
      <c r="F11" s="35"/>
      <c r="G11" s="35"/>
      <c r="H11" s="35"/>
      <c r="I11" s="25">
        <f t="shared" si="0"/>
        <v>0</v>
      </c>
      <c r="J11" s="25">
        <f t="shared" si="1"/>
        <v>0</v>
      </c>
      <c r="K11" s="25"/>
      <c r="L11" s="25">
        <f t="shared" si="2"/>
        <v>0</v>
      </c>
      <c r="M11" s="67">
        <f t="shared" si="3"/>
        <v>0</v>
      </c>
    </row>
    <row r="12" spans="2:13" s="9" customFormat="1" ht="20.100000000000001" customHeight="1" x14ac:dyDescent="0.15">
      <c r="B12" s="158" t="s">
        <v>45</v>
      </c>
      <c r="C12" s="159"/>
      <c r="D12" s="159"/>
      <c r="E12" s="52">
        <f>SUM(E13:E21)</f>
        <v>2099833000</v>
      </c>
      <c r="F12" s="52">
        <f>SUM(F13:F21)</f>
        <v>1301108880</v>
      </c>
      <c r="G12" s="52">
        <f>SUM(G13:G21)</f>
        <v>1301108880</v>
      </c>
      <c r="H12" s="52">
        <f>SUM(H13:H21)</f>
        <v>0</v>
      </c>
      <c r="I12" s="52">
        <f t="shared" si="0"/>
        <v>0</v>
      </c>
      <c r="J12" s="52">
        <f t="shared" si="1"/>
        <v>0</v>
      </c>
      <c r="K12" s="52">
        <f>SUM(K13:K21)</f>
        <v>0</v>
      </c>
      <c r="L12" s="52">
        <f t="shared" si="2"/>
        <v>61.962493207793187</v>
      </c>
      <c r="M12" s="66">
        <f t="shared" si="3"/>
        <v>100</v>
      </c>
    </row>
    <row r="13" spans="2:13" s="9" customFormat="1" ht="20.100000000000001" customHeight="1" x14ac:dyDescent="0.15">
      <c r="B13" s="215" t="s">
        <v>0</v>
      </c>
      <c r="C13" s="161" t="s">
        <v>46</v>
      </c>
      <c r="D13" s="161"/>
      <c r="E13" s="35"/>
      <c r="F13" s="35"/>
      <c r="G13" s="35"/>
      <c r="H13" s="35"/>
      <c r="I13" s="25">
        <f t="shared" si="0"/>
        <v>0</v>
      </c>
      <c r="J13" s="25">
        <f t="shared" si="1"/>
        <v>0</v>
      </c>
      <c r="K13" s="25"/>
      <c r="L13" s="25">
        <f t="shared" si="2"/>
        <v>0</v>
      </c>
      <c r="M13" s="67">
        <f t="shared" si="3"/>
        <v>0</v>
      </c>
    </row>
    <row r="14" spans="2:13" s="9" customFormat="1" ht="20.100000000000001" customHeight="1" x14ac:dyDescent="0.15">
      <c r="B14" s="215"/>
      <c r="C14" s="161" t="s">
        <v>47</v>
      </c>
      <c r="D14" s="161"/>
      <c r="E14" s="35"/>
      <c r="F14" s="35"/>
      <c r="G14" s="35"/>
      <c r="H14" s="35"/>
      <c r="I14" s="25">
        <f t="shared" si="0"/>
        <v>0</v>
      </c>
      <c r="J14" s="25">
        <f t="shared" si="1"/>
        <v>0</v>
      </c>
      <c r="K14" s="25"/>
      <c r="L14" s="25">
        <f t="shared" si="2"/>
        <v>0</v>
      </c>
      <c r="M14" s="67">
        <f t="shared" si="3"/>
        <v>0</v>
      </c>
    </row>
    <row r="15" spans="2:13" s="9" customFormat="1" ht="20.100000000000001" customHeight="1" x14ac:dyDescent="0.15">
      <c r="B15" s="215"/>
      <c r="C15" s="161" t="s">
        <v>48</v>
      </c>
      <c r="D15" s="161"/>
      <c r="E15" s="35"/>
      <c r="F15" s="35"/>
      <c r="G15" s="35"/>
      <c r="H15" s="35"/>
      <c r="I15" s="25">
        <f t="shared" si="0"/>
        <v>0</v>
      </c>
      <c r="J15" s="25">
        <f t="shared" si="1"/>
        <v>0</v>
      </c>
      <c r="K15" s="25"/>
      <c r="L15" s="25">
        <f t="shared" si="2"/>
        <v>0</v>
      </c>
      <c r="M15" s="67">
        <f t="shared" si="3"/>
        <v>0</v>
      </c>
    </row>
    <row r="16" spans="2:13" s="9" customFormat="1" ht="20.100000000000001" customHeight="1" x14ac:dyDescent="0.15">
      <c r="B16" s="215"/>
      <c r="C16" s="161" t="s">
        <v>49</v>
      </c>
      <c r="D16" s="161"/>
      <c r="E16" s="35"/>
      <c r="F16" s="35"/>
      <c r="G16" s="35"/>
      <c r="H16" s="35"/>
      <c r="I16" s="25">
        <f t="shared" si="0"/>
        <v>0</v>
      </c>
      <c r="J16" s="25">
        <f t="shared" si="1"/>
        <v>0</v>
      </c>
      <c r="K16" s="25"/>
      <c r="L16" s="25">
        <f t="shared" si="2"/>
        <v>0</v>
      </c>
      <c r="M16" s="67">
        <f t="shared" si="3"/>
        <v>0</v>
      </c>
    </row>
    <row r="17" spans="2:13" s="9" customFormat="1" ht="20.100000000000001" customHeight="1" x14ac:dyDescent="0.15">
      <c r="B17" s="215"/>
      <c r="C17" s="161" t="s">
        <v>96</v>
      </c>
      <c r="D17" s="161"/>
      <c r="E17" s="35"/>
      <c r="F17" s="35"/>
      <c r="G17" s="35"/>
      <c r="H17" s="35"/>
      <c r="I17" s="25">
        <f t="shared" si="0"/>
        <v>0</v>
      </c>
      <c r="J17" s="25">
        <f t="shared" si="1"/>
        <v>0</v>
      </c>
      <c r="K17" s="25"/>
      <c r="L17" s="25">
        <f t="shared" si="2"/>
        <v>0</v>
      </c>
      <c r="M17" s="67">
        <f t="shared" si="3"/>
        <v>0</v>
      </c>
    </row>
    <row r="18" spans="2:13" s="9" customFormat="1" ht="20.100000000000001" customHeight="1" x14ac:dyDescent="0.15">
      <c r="B18" s="215"/>
      <c r="C18" s="161" t="s">
        <v>97</v>
      </c>
      <c r="D18" s="161"/>
      <c r="E18" s="35"/>
      <c r="F18" s="35"/>
      <c r="G18" s="35"/>
      <c r="H18" s="35"/>
      <c r="I18" s="25">
        <f t="shared" si="0"/>
        <v>0</v>
      </c>
      <c r="J18" s="25">
        <f t="shared" si="1"/>
        <v>0</v>
      </c>
      <c r="K18" s="25"/>
      <c r="L18" s="25">
        <f t="shared" si="2"/>
        <v>0</v>
      </c>
      <c r="M18" s="67">
        <f t="shared" si="3"/>
        <v>0</v>
      </c>
    </row>
    <row r="19" spans="2:13" s="9" customFormat="1" ht="20.100000000000001" customHeight="1" x14ac:dyDescent="0.15">
      <c r="B19" s="215"/>
      <c r="C19" s="161" t="s">
        <v>50</v>
      </c>
      <c r="D19" s="161"/>
      <c r="E19" s="35"/>
      <c r="F19" s="35"/>
      <c r="G19" s="35"/>
      <c r="H19" s="35"/>
      <c r="I19" s="25">
        <f t="shared" si="0"/>
        <v>0</v>
      </c>
      <c r="J19" s="25">
        <f t="shared" si="1"/>
        <v>0</v>
      </c>
      <c r="K19" s="25"/>
      <c r="L19" s="25">
        <f t="shared" si="2"/>
        <v>0</v>
      </c>
      <c r="M19" s="67">
        <f t="shared" si="3"/>
        <v>0</v>
      </c>
    </row>
    <row r="20" spans="2:13" s="9" customFormat="1" ht="20.100000000000001" customHeight="1" x14ac:dyDescent="0.15">
      <c r="B20" s="215"/>
      <c r="C20" s="161" t="s">
        <v>98</v>
      </c>
      <c r="D20" s="161"/>
      <c r="E20" s="35">
        <v>2099833000</v>
      </c>
      <c r="F20" s="35">
        <v>1301108880</v>
      </c>
      <c r="G20" s="35">
        <v>1301108880</v>
      </c>
      <c r="H20" s="35"/>
      <c r="I20" s="25"/>
      <c r="J20" s="25"/>
      <c r="K20" s="25"/>
      <c r="L20" s="25"/>
      <c r="M20" s="67"/>
    </row>
    <row r="21" spans="2:13" s="9" customFormat="1" ht="20.100000000000001" customHeight="1" x14ac:dyDescent="0.15">
      <c r="B21" s="215"/>
      <c r="C21" s="161" t="s">
        <v>99</v>
      </c>
      <c r="D21" s="161"/>
      <c r="E21" s="35"/>
      <c r="F21" s="35"/>
      <c r="G21" s="35"/>
      <c r="H21" s="35"/>
      <c r="I21" s="25">
        <f t="shared" si="0"/>
        <v>0</v>
      </c>
      <c r="J21" s="25">
        <f t="shared" si="1"/>
        <v>0</v>
      </c>
      <c r="K21" s="25"/>
      <c r="L21" s="25">
        <f t="shared" si="2"/>
        <v>0</v>
      </c>
      <c r="M21" s="67">
        <f t="shared" si="3"/>
        <v>0</v>
      </c>
    </row>
    <row r="22" spans="2:13" s="9" customFormat="1" ht="20.100000000000001" customHeight="1" x14ac:dyDescent="0.15">
      <c r="B22" s="158" t="s">
        <v>51</v>
      </c>
      <c r="C22" s="159"/>
      <c r="D22" s="159"/>
      <c r="E22" s="52">
        <f>SUM(E23:E27)</f>
        <v>0</v>
      </c>
      <c r="F22" s="52">
        <f>SUM(F23:F27)</f>
        <v>0</v>
      </c>
      <c r="G22" s="52">
        <f>SUM(G23:G27)</f>
        <v>0</v>
      </c>
      <c r="H22" s="52">
        <f>SUM(H23:H27)</f>
        <v>0</v>
      </c>
      <c r="I22" s="52">
        <f t="shared" si="0"/>
        <v>0</v>
      </c>
      <c r="J22" s="52">
        <f t="shared" si="1"/>
        <v>0</v>
      </c>
      <c r="K22" s="52">
        <f>SUM(K23:K27)</f>
        <v>0</v>
      </c>
      <c r="L22" s="52">
        <f t="shared" si="2"/>
        <v>0</v>
      </c>
      <c r="M22" s="66">
        <f t="shared" si="3"/>
        <v>0</v>
      </c>
    </row>
    <row r="23" spans="2:13" s="9" customFormat="1" ht="20.100000000000001" customHeight="1" x14ac:dyDescent="0.15">
      <c r="B23" s="198"/>
      <c r="C23" s="160" t="s">
        <v>52</v>
      </c>
      <c r="D23" s="160"/>
      <c r="E23" s="35"/>
      <c r="F23" s="35"/>
      <c r="G23" s="35"/>
      <c r="H23" s="35"/>
      <c r="I23" s="25">
        <f t="shared" si="0"/>
        <v>0</v>
      </c>
      <c r="J23" s="25">
        <f t="shared" si="1"/>
        <v>0</v>
      </c>
      <c r="K23" s="25"/>
      <c r="L23" s="25">
        <f t="shared" si="2"/>
        <v>0</v>
      </c>
      <c r="M23" s="67">
        <f t="shared" si="3"/>
        <v>0</v>
      </c>
    </row>
    <row r="24" spans="2:13" s="9" customFormat="1" ht="20.100000000000001" customHeight="1" x14ac:dyDescent="0.15">
      <c r="B24" s="198"/>
      <c r="C24" s="160" t="s">
        <v>137</v>
      </c>
      <c r="D24" s="160"/>
      <c r="E24" s="35"/>
      <c r="F24" s="35"/>
      <c r="G24" s="35"/>
      <c r="H24" s="35"/>
      <c r="I24" s="25">
        <f t="shared" si="0"/>
        <v>0</v>
      </c>
      <c r="J24" s="25">
        <f t="shared" si="1"/>
        <v>0</v>
      </c>
      <c r="K24" s="25"/>
      <c r="L24" s="25">
        <f t="shared" si="2"/>
        <v>0</v>
      </c>
      <c r="M24" s="67">
        <f t="shared" si="3"/>
        <v>0</v>
      </c>
    </row>
    <row r="25" spans="2:13" s="9" customFormat="1" ht="20.100000000000001" customHeight="1" x14ac:dyDescent="0.15">
      <c r="B25" s="198"/>
      <c r="C25" s="160" t="s">
        <v>53</v>
      </c>
      <c r="D25" s="160"/>
      <c r="E25" s="35"/>
      <c r="F25" s="35"/>
      <c r="G25" s="35"/>
      <c r="H25" s="35"/>
      <c r="I25" s="25">
        <f t="shared" si="0"/>
        <v>0</v>
      </c>
      <c r="J25" s="25">
        <f t="shared" si="1"/>
        <v>0</v>
      </c>
      <c r="K25" s="25"/>
      <c r="L25" s="25">
        <f t="shared" si="2"/>
        <v>0</v>
      </c>
      <c r="M25" s="67">
        <f t="shared" si="3"/>
        <v>0</v>
      </c>
    </row>
    <row r="26" spans="2:13" s="9" customFormat="1" ht="20.100000000000001" customHeight="1" x14ac:dyDescent="0.15">
      <c r="B26" s="198"/>
      <c r="C26" s="160" t="s">
        <v>100</v>
      </c>
      <c r="D26" s="160"/>
      <c r="E26" s="35"/>
      <c r="F26" s="35"/>
      <c r="G26" s="35"/>
      <c r="H26" s="35"/>
      <c r="I26" s="25"/>
      <c r="J26" s="25"/>
      <c r="K26" s="25"/>
      <c r="L26" s="25"/>
      <c r="M26" s="67"/>
    </row>
    <row r="27" spans="2:13" s="9" customFormat="1" ht="20.100000000000001" customHeight="1" x14ac:dyDescent="0.15">
      <c r="B27" s="198"/>
      <c r="C27" s="160" t="s">
        <v>101</v>
      </c>
      <c r="D27" s="160"/>
      <c r="E27" s="35"/>
      <c r="F27" s="35"/>
      <c r="G27" s="35"/>
      <c r="H27" s="35"/>
      <c r="I27" s="25">
        <f t="shared" si="0"/>
        <v>0</v>
      </c>
      <c r="J27" s="25">
        <f t="shared" si="1"/>
        <v>0</v>
      </c>
      <c r="K27" s="25"/>
      <c r="L27" s="25">
        <f t="shared" si="2"/>
        <v>0</v>
      </c>
      <c r="M27" s="67">
        <f t="shared" si="3"/>
        <v>0</v>
      </c>
    </row>
    <row r="28" spans="2:13" s="9" customFormat="1" ht="20.100000000000001" customHeight="1" x14ac:dyDescent="0.15">
      <c r="B28" s="158" t="s">
        <v>54</v>
      </c>
      <c r="C28" s="159"/>
      <c r="D28" s="159"/>
      <c r="E28" s="52">
        <f>SUM(E29:E33)</f>
        <v>0</v>
      </c>
      <c r="F28" s="52">
        <f>SUM(F29:F33)</f>
        <v>15257439540</v>
      </c>
      <c r="G28" s="52">
        <f>SUM(G29:G33)</f>
        <v>15247439540</v>
      </c>
      <c r="H28" s="52">
        <f>SUM(H29:H33)</f>
        <v>0</v>
      </c>
      <c r="I28" s="52">
        <f t="shared" si="0"/>
        <v>10000000</v>
      </c>
      <c r="J28" s="52">
        <f t="shared" si="1"/>
        <v>10000000</v>
      </c>
      <c r="K28" s="52">
        <f>SUM(K29:K33)</f>
        <v>0</v>
      </c>
      <c r="L28" s="52">
        <f t="shared" si="2"/>
        <v>0</v>
      </c>
      <c r="M28" s="66">
        <f t="shared" si="3"/>
        <v>99.934458203332326</v>
      </c>
    </row>
    <row r="29" spans="2:13" s="9" customFormat="1" ht="20.100000000000001" customHeight="1" x14ac:dyDescent="0.15">
      <c r="B29" s="198"/>
      <c r="C29" s="160" t="s">
        <v>118</v>
      </c>
      <c r="D29" s="160"/>
      <c r="E29" s="35"/>
      <c r="F29" s="35"/>
      <c r="G29" s="35"/>
      <c r="H29" s="35"/>
      <c r="I29" s="25">
        <f t="shared" si="0"/>
        <v>0</v>
      </c>
      <c r="J29" s="25">
        <f t="shared" si="1"/>
        <v>0</v>
      </c>
      <c r="K29" s="25"/>
      <c r="L29" s="25">
        <f t="shared" si="2"/>
        <v>0</v>
      </c>
      <c r="M29" s="67">
        <f t="shared" si="3"/>
        <v>0</v>
      </c>
    </row>
    <row r="30" spans="2:13" s="9" customFormat="1" ht="20.100000000000001" customHeight="1" x14ac:dyDescent="0.15">
      <c r="B30" s="198"/>
      <c r="C30" s="160" t="s">
        <v>102</v>
      </c>
      <c r="D30" s="160"/>
      <c r="E30" s="35"/>
      <c r="F30" s="35"/>
      <c r="G30" s="35"/>
      <c r="H30" s="35"/>
      <c r="I30" s="25">
        <f t="shared" si="0"/>
        <v>0</v>
      </c>
      <c r="J30" s="25">
        <f t="shared" si="1"/>
        <v>0</v>
      </c>
      <c r="K30" s="25"/>
      <c r="L30" s="25">
        <f t="shared" si="2"/>
        <v>0</v>
      </c>
      <c r="M30" s="67">
        <f t="shared" si="3"/>
        <v>0</v>
      </c>
    </row>
    <row r="31" spans="2:13" s="9" customFormat="1" ht="20.100000000000001" customHeight="1" x14ac:dyDescent="0.15">
      <c r="B31" s="198"/>
      <c r="C31" s="160" t="s">
        <v>103</v>
      </c>
      <c r="D31" s="160"/>
      <c r="E31" s="35"/>
      <c r="F31" s="35">
        <v>15257439540</v>
      </c>
      <c r="G31" s="35">
        <v>15247439540</v>
      </c>
      <c r="H31" s="35"/>
      <c r="I31" s="25">
        <f t="shared" si="0"/>
        <v>10000000</v>
      </c>
      <c r="J31" s="25">
        <f t="shared" si="1"/>
        <v>10000000</v>
      </c>
      <c r="K31" s="25"/>
      <c r="L31" s="25">
        <f t="shared" si="2"/>
        <v>0</v>
      </c>
      <c r="M31" s="67">
        <f t="shared" si="3"/>
        <v>99.934458203332326</v>
      </c>
    </row>
    <row r="32" spans="2:13" s="9" customFormat="1" ht="20.100000000000001" customHeight="1" x14ac:dyDescent="0.15">
      <c r="B32" s="198"/>
      <c r="C32" s="160" t="s">
        <v>104</v>
      </c>
      <c r="D32" s="160"/>
      <c r="E32" s="35"/>
      <c r="F32" s="35"/>
      <c r="G32" s="35"/>
      <c r="H32" s="35"/>
      <c r="I32" s="25">
        <f t="shared" si="0"/>
        <v>0</v>
      </c>
      <c r="J32" s="25">
        <f t="shared" si="1"/>
        <v>0</v>
      </c>
      <c r="K32" s="25"/>
      <c r="L32" s="25">
        <f t="shared" si="2"/>
        <v>0</v>
      </c>
      <c r="M32" s="67">
        <f t="shared" si="3"/>
        <v>0</v>
      </c>
    </row>
    <row r="33" spans="2:15" s="9" customFormat="1" ht="20.100000000000001" customHeight="1" x14ac:dyDescent="0.15">
      <c r="B33" s="198"/>
      <c r="C33" s="160" t="s">
        <v>105</v>
      </c>
      <c r="D33" s="160"/>
      <c r="E33" s="35"/>
      <c r="F33" s="35"/>
      <c r="G33" s="35"/>
      <c r="H33" s="35"/>
      <c r="I33" s="25">
        <f t="shared" si="0"/>
        <v>0</v>
      </c>
      <c r="J33" s="25">
        <f t="shared" si="1"/>
        <v>0</v>
      </c>
      <c r="K33" s="25"/>
      <c r="L33" s="25">
        <f t="shared" si="2"/>
        <v>0</v>
      </c>
      <c r="M33" s="67">
        <f t="shared" si="3"/>
        <v>0</v>
      </c>
    </row>
    <row r="34" spans="2:15" s="9" customFormat="1" ht="20.100000000000001" customHeight="1" x14ac:dyDescent="0.15">
      <c r="B34" s="158" t="s">
        <v>55</v>
      </c>
      <c r="C34" s="159"/>
      <c r="D34" s="159"/>
      <c r="E34" s="52"/>
      <c r="F34" s="52"/>
      <c r="G34" s="52"/>
      <c r="H34" s="52"/>
      <c r="I34" s="52"/>
      <c r="J34" s="52"/>
      <c r="K34" s="52"/>
      <c r="L34" s="52">
        <f t="shared" si="2"/>
        <v>0</v>
      </c>
      <c r="M34" s="66">
        <f t="shared" si="3"/>
        <v>0</v>
      </c>
    </row>
    <row r="35" spans="2:15" s="9" customFormat="1" ht="20.100000000000001" customHeight="1" x14ac:dyDescent="0.15">
      <c r="B35" s="158" t="s">
        <v>138</v>
      </c>
      <c r="C35" s="159"/>
      <c r="D35" s="159"/>
      <c r="E35" s="52">
        <f>SUM(E36:E38)</f>
        <v>460470000</v>
      </c>
      <c r="F35" s="52">
        <f>SUM(F36:F38)</f>
        <v>778029270</v>
      </c>
      <c r="G35" s="52">
        <f>SUM(G36:G38)</f>
        <v>778029270</v>
      </c>
      <c r="H35" s="52">
        <f>SUM(H36:H38)</f>
        <v>0</v>
      </c>
      <c r="I35" s="52">
        <f t="shared" si="0"/>
        <v>0</v>
      </c>
      <c r="J35" s="52">
        <f t="shared" si="1"/>
        <v>0</v>
      </c>
      <c r="K35" s="52">
        <f>SUM(K36:K38)</f>
        <v>0</v>
      </c>
      <c r="L35" s="104">
        <f t="shared" si="2"/>
        <v>168.96416053163074</v>
      </c>
      <c r="M35" s="105">
        <f t="shared" si="3"/>
        <v>100</v>
      </c>
    </row>
    <row r="36" spans="2:15" s="9" customFormat="1" ht="20.100000000000001" customHeight="1" x14ac:dyDescent="0.15">
      <c r="B36" s="198"/>
      <c r="C36" s="160" t="s">
        <v>79</v>
      </c>
      <c r="D36" s="160"/>
      <c r="E36" s="35">
        <v>460470000</v>
      </c>
      <c r="F36" s="35">
        <f>428678890+5074360+311915080+4899840+27461100</f>
        <v>778029270</v>
      </c>
      <c r="G36" s="35">
        <f>428678890+5074360+311915080+4899840+27461100</f>
        <v>778029270</v>
      </c>
      <c r="H36" s="35"/>
      <c r="I36" s="25">
        <f t="shared" si="0"/>
        <v>0</v>
      </c>
      <c r="J36" s="25">
        <f t="shared" si="1"/>
        <v>0</v>
      </c>
      <c r="K36" s="25"/>
      <c r="L36" s="26">
        <f t="shared" si="2"/>
        <v>168.96416053163074</v>
      </c>
      <c r="M36" s="27">
        <f t="shared" si="3"/>
        <v>100</v>
      </c>
      <c r="O36" s="10"/>
    </row>
    <row r="37" spans="2:15" s="9" customFormat="1" ht="20.100000000000001" customHeight="1" x14ac:dyDescent="0.15">
      <c r="B37" s="198"/>
      <c r="C37" s="160" t="s">
        <v>107</v>
      </c>
      <c r="D37" s="160"/>
      <c r="E37" s="35"/>
      <c r="F37" s="35"/>
      <c r="G37" s="35"/>
      <c r="H37" s="35"/>
      <c r="I37" s="25">
        <f t="shared" si="0"/>
        <v>0</v>
      </c>
      <c r="J37" s="25">
        <f t="shared" si="1"/>
        <v>0</v>
      </c>
      <c r="K37" s="25"/>
      <c r="L37" s="26">
        <f t="shared" si="2"/>
        <v>0</v>
      </c>
      <c r="M37" s="27">
        <f t="shared" si="3"/>
        <v>0</v>
      </c>
    </row>
    <row r="38" spans="2:15" s="10" customFormat="1" ht="20.100000000000001" customHeight="1" x14ac:dyDescent="0.15">
      <c r="B38" s="198"/>
      <c r="C38" s="160" t="s">
        <v>108</v>
      </c>
      <c r="D38" s="160"/>
      <c r="E38" s="35"/>
      <c r="F38" s="35"/>
      <c r="G38" s="35"/>
      <c r="H38" s="35"/>
      <c r="I38" s="25">
        <f t="shared" si="0"/>
        <v>0</v>
      </c>
      <c r="J38" s="25">
        <f t="shared" si="1"/>
        <v>0</v>
      </c>
      <c r="K38" s="25"/>
      <c r="L38" s="26">
        <f t="shared" si="2"/>
        <v>0</v>
      </c>
      <c r="M38" s="27">
        <f t="shared" si="3"/>
        <v>0</v>
      </c>
    </row>
    <row r="39" spans="2:15" s="10" customFormat="1" ht="20.100000000000001" customHeight="1" x14ac:dyDescent="0.15">
      <c r="B39" s="199" t="s">
        <v>31</v>
      </c>
      <c r="C39" s="200"/>
      <c r="D39" s="200"/>
      <c r="E39" s="51">
        <f>E40+E45+E47+E50+E58</f>
        <v>3861058000</v>
      </c>
      <c r="F39" s="51">
        <f>F40+F45+F47+F50+F58</f>
        <v>9792666138</v>
      </c>
      <c r="G39" s="51">
        <f>G40+G45+G47+G50+G58</f>
        <v>958356780</v>
      </c>
      <c r="H39" s="51">
        <f>H40+H45+H47+H50+H58</f>
        <v>453280950</v>
      </c>
      <c r="I39" s="51">
        <f t="shared" si="0"/>
        <v>8381028408</v>
      </c>
      <c r="J39" s="51">
        <f t="shared" si="1"/>
        <v>8381028408</v>
      </c>
      <c r="K39" s="51">
        <f>K40+K45+K47+K50+K58</f>
        <v>0</v>
      </c>
      <c r="L39" s="77">
        <f t="shared" si="2"/>
        <v>24.821092560640114</v>
      </c>
      <c r="M39" s="78">
        <f t="shared" si="3"/>
        <v>9.786474556516735</v>
      </c>
    </row>
    <row r="40" spans="2:15" s="5" customFormat="1" ht="20.100000000000001" customHeight="1" x14ac:dyDescent="0.15">
      <c r="B40" s="158" t="s">
        <v>56</v>
      </c>
      <c r="C40" s="159"/>
      <c r="D40" s="159"/>
      <c r="E40" s="52">
        <f>SUM(E41:E44)</f>
        <v>3065000000</v>
      </c>
      <c r="F40" s="52">
        <f>SUM(F41:F44)</f>
        <v>0</v>
      </c>
      <c r="G40" s="52">
        <f>SUM(G41:G44)</f>
        <v>0</v>
      </c>
      <c r="H40" s="52">
        <f>SUM(H41:H44)</f>
        <v>0</v>
      </c>
      <c r="I40" s="52">
        <f t="shared" si="0"/>
        <v>0</v>
      </c>
      <c r="J40" s="52">
        <f t="shared" si="1"/>
        <v>0</v>
      </c>
      <c r="K40" s="52">
        <f>SUM(K41:K44)</f>
        <v>0</v>
      </c>
      <c r="L40" s="104">
        <f t="shared" si="2"/>
        <v>0</v>
      </c>
      <c r="M40" s="105">
        <f t="shared" si="3"/>
        <v>0</v>
      </c>
    </row>
    <row r="41" spans="2:15" s="5" customFormat="1" ht="20.100000000000001" customHeight="1" x14ac:dyDescent="0.15">
      <c r="B41" s="162"/>
      <c r="C41" s="160" t="s">
        <v>57</v>
      </c>
      <c r="D41" s="160"/>
      <c r="E41" s="68"/>
      <c r="F41" s="68"/>
      <c r="G41" s="68"/>
      <c r="H41" s="68"/>
      <c r="I41" s="25">
        <f t="shared" si="0"/>
        <v>0</v>
      </c>
      <c r="J41" s="25">
        <f t="shared" si="1"/>
        <v>0</v>
      </c>
      <c r="K41" s="25"/>
      <c r="L41" s="26">
        <f t="shared" si="2"/>
        <v>0</v>
      </c>
      <c r="M41" s="27">
        <f t="shared" si="3"/>
        <v>0</v>
      </c>
    </row>
    <row r="42" spans="2:15" s="5" customFormat="1" ht="20.100000000000001" customHeight="1" x14ac:dyDescent="0.15">
      <c r="B42" s="162"/>
      <c r="C42" s="160" t="s">
        <v>58</v>
      </c>
      <c r="D42" s="160"/>
      <c r="E42" s="68"/>
      <c r="F42" s="68"/>
      <c r="G42" s="68"/>
      <c r="H42" s="68"/>
      <c r="I42" s="25">
        <f t="shared" si="0"/>
        <v>0</v>
      </c>
      <c r="J42" s="25">
        <f t="shared" si="1"/>
        <v>0</v>
      </c>
      <c r="K42" s="25"/>
      <c r="L42" s="26">
        <f t="shared" si="2"/>
        <v>0</v>
      </c>
      <c r="M42" s="27">
        <f t="shared" si="3"/>
        <v>0</v>
      </c>
    </row>
    <row r="43" spans="2:15" s="5" customFormat="1" ht="20.100000000000001" customHeight="1" x14ac:dyDescent="0.15">
      <c r="B43" s="162"/>
      <c r="C43" s="160" t="s">
        <v>59</v>
      </c>
      <c r="D43" s="160"/>
      <c r="E43" s="68">
        <v>3065000000</v>
      </c>
      <c r="F43" s="68"/>
      <c r="G43" s="68"/>
      <c r="H43" s="68"/>
      <c r="I43" s="25"/>
      <c r="J43" s="25"/>
      <c r="K43" s="25"/>
      <c r="L43" s="26"/>
      <c r="M43" s="27"/>
    </row>
    <row r="44" spans="2:15" s="5" customFormat="1" ht="20.100000000000001" customHeight="1" x14ac:dyDescent="0.15">
      <c r="B44" s="162"/>
      <c r="C44" s="160" t="s">
        <v>106</v>
      </c>
      <c r="D44" s="160"/>
      <c r="E44" s="68"/>
      <c r="F44" s="68"/>
      <c r="G44" s="68"/>
      <c r="H44" s="68"/>
      <c r="I44" s="25">
        <f t="shared" si="0"/>
        <v>0</v>
      </c>
      <c r="J44" s="25">
        <f t="shared" si="1"/>
        <v>0</v>
      </c>
      <c r="K44" s="25"/>
      <c r="L44" s="26">
        <f t="shared" si="2"/>
        <v>0</v>
      </c>
      <c r="M44" s="27">
        <f t="shared" si="3"/>
        <v>0</v>
      </c>
    </row>
    <row r="45" spans="2:15" s="5" customFormat="1" ht="20.100000000000001" customHeight="1" x14ac:dyDescent="0.15">
      <c r="B45" s="158" t="s">
        <v>109</v>
      </c>
      <c r="C45" s="159"/>
      <c r="D45" s="159"/>
      <c r="E45" s="52">
        <f>SUM(E46:E46)</f>
        <v>0</v>
      </c>
      <c r="F45" s="52">
        <f>SUM(F46:F46)</f>
        <v>0</v>
      </c>
      <c r="G45" s="52">
        <f>SUM(G46:G46)</f>
        <v>0</v>
      </c>
      <c r="H45" s="52">
        <f>SUM(H46:H46)</f>
        <v>0</v>
      </c>
      <c r="I45" s="52">
        <f t="shared" si="0"/>
        <v>0</v>
      </c>
      <c r="J45" s="52">
        <f t="shared" si="1"/>
        <v>0</v>
      </c>
      <c r="K45" s="52">
        <f>SUM(K46:K46)</f>
        <v>0</v>
      </c>
      <c r="L45" s="104">
        <f t="shared" si="2"/>
        <v>0</v>
      </c>
      <c r="M45" s="105">
        <f t="shared" si="3"/>
        <v>0</v>
      </c>
    </row>
    <row r="46" spans="2:15" s="5" customFormat="1" ht="20.100000000000001" customHeight="1" x14ac:dyDescent="0.15">
      <c r="B46" s="163"/>
      <c r="C46" s="160" t="s">
        <v>60</v>
      </c>
      <c r="D46" s="160"/>
      <c r="E46" s="68"/>
      <c r="F46" s="68"/>
      <c r="G46" s="68"/>
      <c r="H46" s="68"/>
      <c r="I46" s="25">
        <f t="shared" si="0"/>
        <v>0</v>
      </c>
      <c r="J46" s="25">
        <f t="shared" si="1"/>
        <v>0</v>
      </c>
      <c r="K46" s="25"/>
      <c r="L46" s="26">
        <f t="shared" si="2"/>
        <v>0</v>
      </c>
      <c r="M46" s="27">
        <f t="shared" si="3"/>
        <v>0</v>
      </c>
    </row>
    <row r="47" spans="2:15" s="5" customFormat="1" ht="20.100000000000001" customHeight="1" x14ac:dyDescent="0.15">
      <c r="B47" s="158" t="s">
        <v>110</v>
      </c>
      <c r="C47" s="159"/>
      <c r="D47" s="159"/>
      <c r="E47" s="52">
        <f>SUM(E48:E49)</f>
        <v>0</v>
      </c>
      <c r="F47" s="52">
        <f>SUM(F48:F49)</f>
        <v>0</v>
      </c>
      <c r="G47" s="52">
        <f>SUM(G48:G49)</f>
        <v>0</v>
      </c>
      <c r="H47" s="52">
        <f>SUM(H48:H49)</f>
        <v>0</v>
      </c>
      <c r="I47" s="52">
        <f t="shared" si="0"/>
        <v>0</v>
      </c>
      <c r="J47" s="52">
        <f t="shared" si="1"/>
        <v>0</v>
      </c>
      <c r="K47" s="52">
        <f>SUM(K48:K49)</f>
        <v>0</v>
      </c>
      <c r="L47" s="104">
        <f t="shared" si="2"/>
        <v>0</v>
      </c>
      <c r="M47" s="105">
        <f t="shared" si="3"/>
        <v>0</v>
      </c>
    </row>
    <row r="48" spans="2:15" s="5" customFormat="1" ht="20.100000000000001" customHeight="1" x14ac:dyDescent="0.15">
      <c r="B48" s="162"/>
      <c r="C48" s="160" t="s">
        <v>139</v>
      </c>
      <c r="D48" s="160"/>
      <c r="E48" s="68"/>
      <c r="F48" s="68"/>
      <c r="G48" s="68"/>
      <c r="H48" s="68"/>
      <c r="I48" s="25">
        <f t="shared" si="0"/>
        <v>0</v>
      </c>
      <c r="J48" s="25">
        <f t="shared" si="1"/>
        <v>0</v>
      </c>
      <c r="K48" s="25"/>
      <c r="L48" s="26">
        <f t="shared" si="2"/>
        <v>0</v>
      </c>
      <c r="M48" s="27">
        <f t="shared" si="3"/>
        <v>0</v>
      </c>
    </row>
    <row r="49" spans="2:13" s="5" customFormat="1" ht="20.100000000000001" customHeight="1" x14ac:dyDescent="0.15">
      <c r="B49" s="162"/>
      <c r="C49" s="160" t="s">
        <v>140</v>
      </c>
      <c r="D49" s="160"/>
      <c r="E49" s="68"/>
      <c r="F49" s="68"/>
      <c r="G49" s="68"/>
      <c r="H49" s="68"/>
      <c r="I49" s="25">
        <f t="shared" si="0"/>
        <v>0</v>
      </c>
      <c r="J49" s="25">
        <f t="shared" si="1"/>
        <v>0</v>
      </c>
      <c r="K49" s="25"/>
      <c r="L49" s="26">
        <f t="shared" si="2"/>
        <v>0</v>
      </c>
      <c r="M49" s="27">
        <f t="shared" si="3"/>
        <v>0</v>
      </c>
    </row>
    <row r="50" spans="2:13" s="5" customFormat="1" ht="20.100000000000001" customHeight="1" x14ac:dyDescent="0.15">
      <c r="B50" s="164" t="s">
        <v>80</v>
      </c>
      <c r="C50" s="165"/>
      <c r="D50" s="165"/>
      <c r="E50" s="52">
        <f>SUM(E51:E57)</f>
        <v>93321000</v>
      </c>
      <c r="F50" s="52">
        <f>SUM(F51:F57)</f>
        <v>573498661</v>
      </c>
      <c r="G50" s="52">
        <f>SUM(G51:G57)</f>
        <v>108066171</v>
      </c>
      <c r="H50" s="52">
        <f>SUM(H51:H57)</f>
        <v>0</v>
      </c>
      <c r="I50" s="52">
        <f t="shared" si="0"/>
        <v>465432490</v>
      </c>
      <c r="J50" s="52">
        <f t="shared" si="1"/>
        <v>465432490</v>
      </c>
      <c r="K50" s="52">
        <f>SUM(K51:K57)</f>
        <v>0</v>
      </c>
      <c r="L50" s="104">
        <f t="shared" si="2"/>
        <v>115.8004854212878</v>
      </c>
      <c r="M50" s="105">
        <f t="shared" si="3"/>
        <v>18.843317055277311</v>
      </c>
    </row>
    <row r="51" spans="2:13" s="5" customFormat="1" ht="20.100000000000001" customHeight="1" x14ac:dyDescent="0.15">
      <c r="B51" s="162"/>
      <c r="C51" s="160" t="s">
        <v>112</v>
      </c>
      <c r="D51" s="160"/>
      <c r="E51" s="68"/>
      <c r="F51" s="68"/>
      <c r="G51" s="68"/>
      <c r="H51" s="68"/>
      <c r="I51" s="25">
        <f t="shared" si="0"/>
        <v>0</v>
      </c>
      <c r="J51" s="25">
        <f t="shared" si="1"/>
        <v>0</v>
      </c>
      <c r="K51" s="25"/>
      <c r="L51" s="26">
        <f t="shared" si="2"/>
        <v>0</v>
      </c>
      <c r="M51" s="27">
        <f t="shared" si="3"/>
        <v>0</v>
      </c>
    </row>
    <row r="52" spans="2:13" s="5" customFormat="1" ht="20.100000000000001" customHeight="1" x14ac:dyDescent="0.15">
      <c r="B52" s="162"/>
      <c r="C52" s="160" t="s">
        <v>113</v>
      </c>
      <c r="D52" s="160"/>
      <c r="E52" s="68"/>
      <c r="F52" s="68"/>
      <c r="G52" s="68"/>
      <c r="H52" s="68"/>
      <c r="I52" s="25">
        <f t="shared" si="0"/>
        <v>0</v>
      </c>
      <c r="J52" s="25">
        <f t="shared" si="1"/>
        <v>0</v>
      </c>
      <c r="K52" s="25"/>
      <c r="L52" s="26">
        <f t="shared" si="2"/>
        <v>0</v>
      </c>
      <c r="M52" s="27">
        <f t="shared" si="3"/>
        <v>0</v>
      </c>
    </row>
    <row r="53" spans="2:13" s="5" customFormat="1" ht="20.100000000000001" customHeight="1" x14ac:dyDescent="0.15">
      <c r="B53" s="162"/>
      <c r="C53" s="160" t="s">
        <v>114</v>
      </c>
      <c r="D53" s="160"/>
      <c r="E53" s="68"/>
      <c r="F53" s="68"/>
      <c r="G53" s="68"/>
      <c r="H53" s="68"/>
      <c r="I53" s="25">
        <f t="shared" si="0"/>
        <v>0</v>
      </c>
      <c r="J53" s="25">
        <f t="shared" si="1"/>
        <v>0</v>
      </c>
      <c r="K53" s="25"/>
      <c r="L53" s="26">
        <f t="shared" si="2"/>
        <v>0</v>
      </c>
      <c r="M53" s="27">
        <f t="shared" si="3"/>
        <v>0</v>
      </c>
    </row>
    <row r="54" spans="2:13" s="5" customFormat="1" ht="20.100000000000001" customHeight="1" x14ac:dyDescent="0.15">
      <c r="B54" s="162"/>
      <c r="C54" s="160" t="s">
        <v>115</v>
      </c>
      <c r="D54" s="160"/>
      <c r="E54" s="68"/>
      <c r="F54" s="68"/>
      <c r="G54" s="68"/>
      <c r="H54" s="68"/>
      <c r="I54" s="25">
        <f t="shared" si="0"/>
        <v>0</v>
      </c>
      <c r="J54" s="25">
        <f t="shared" si="1"/>
        <v>0</v>
      </c>
      <c r="K54" s="25"/>
      <c r="L54" s="26">
        <f t="shared" si="2"/>
        <v>0</v>
      </c>
      <c r="M54" s="27">
        <f t="shared" si="3"/>
        <v>0</v>
      </c>
    </row>
    <row r="55" spans="2:13" s="5" customFormat="1" ht="20.100000000000001" customHeight="1" x14ac:dyDescent="0.15">
      <c r="B55" s="162"/>
      <c r="C55" s="160" t="s">
        <v>116</v>
      </c>
      <c r="D55" s="160"/>
      <c r="E55" s="68"/>
      <c r="F55" s="68"/>
      <c r="G55" s="68"/>
      <c r="H55" s="68"/>
      <c r="I55" s="25">
        <f t="shared" si="0"/>
        <v>0</v>
      </c>
      <c r="J55" s="25">
        <f t="shared" si="1"/>
        <v>0</v>
      </c>
      <c r="K55" s="25"/>
      <c r="L55" s="26">
        <f t="shared" si="2"/>
        <v>0</v>
      </c>
      <c r="M55" s="27">
        <f t="shared" si="3"/>
        <v>0</v>
      </c>
    </row>
    <row r="56" spans="2:13" s="5" customFormat="1" ht="20.100000000000001" customHeight="1" x14ac:dyDescent="0.15">
      <c r="B56" s="162"/>
      <c r="C56" s="160" t="s">
        <v>117</v>
      </c>
      <c r="D56" s="160"/>
      <c r="E56" s="68"/>
      <c r="F56" s="68"/>
      <c r="G56" s="68"/>
      <c r="H56" s="68"/>
      <c r="I56" s="25"/>
      <c r="J56" s="25"/>
      <c r="K56" s="25"/>
      <c r="L56" s="26"/>
      <c r="M56" s="27"/>
    </row>
    <row r="57" spans="2:13" s="5" customFormat="1" ht="20.100000000000001" customHeight="1" x14ac:dyDescent="0.15">
      <c r="B57" s="162"/>
      <c r="C57" s="160" t="s">
        <v>111</v>
      </c>
      <c r="D57" s="160"/>
      <c r="E57" s="68">
        <v>93321000</v>
      </c>
      <c r="F57" s="68">
        <f>34665811+507823400+31009450</f>
        <v>573498661</v>
      </c>
      <c r="G57" s="68">
        <f>34665811+42390910+31009450</f>
        <v>108066171</v>
      </c>
      <c r="H57" s="68"/>
      <c r="I57" s="25">
        <f t="shared" si="0"/>
        <v>465432490</v>
      </c>
      <c r="J57" s="25">
        <f t="shared" si="1"/>
        <v>465432490</v>
      </c>
      <c r="K57" s="25"/>
      <c r="L57" s="26">
        <f t="shared" si="2"/>
        <v>115.8004854212878</v>
      </c>
      <c r="M57" s="27">
        <f t="shared" si="3"/>
        <v>18.843317055277311</v>
      </c>
    </row>
    <row r="58" spans="2:13" s="5" customFormat="1" ht="20.100000000000001" customHeight="1" x14ac:dyDescent="0.15">
      <c r="B58" s="158" t="s">
        <v>141</v>
      </c>
      <c r="C58" s="159"/>
      <c r="D58" s="159"/>
      <c r="E58" s="69">
        <v>702737000</v>
      </c>
      <c r="F58" s="69">
        <f>31725640+3536283745+5651158092</f>
        <v>9219167477</v>
      </c>
      <c r="G58" s="69">
        <f>2213150+83841010+764236449</f>
        <v>850290609</v>
      </c>
      <c r="H58" s="69">
        <f>5119250+8740750+439420950</f>
        <v>453280950</v>
      </c>
      <c r="I58" s="52">
        <f t="shared" si="0"/>
        <v>7915595918</v>
      </c>
      <c r="J58" s="52">
        <f t="shared" si="1"/>
        <v>7915595918</v>
      </c>
      <c r="K58" s="52"/>
      <c r="L58" s="79">
        <f t="shared" si="2"/>
        <v>120.99698877389406</v>
      </c>
      <c r="M58" s="80">
        <f t="shared" si="3"/>
        <v>9.2230736790638304</v>
      </c>
    </row>
    <row r="59" spans="2:13" s="10" customFormat="1" ht="20.100000000000001" customHeight="1" x14ac:dyDescent="0.15">
      <c r="B59" s="199" t="s">
        <v>142</v>
      </c>
      <c r="C59" s="200"/>
      <c r="D59" s="200"/>
      <c r="E59" s="51">
        <f>E60+E61+E62+E63+E66+E67</f>
        <v>2019771000</v>
      </c>
      <c r="F59" s="51">
        <f>F60+F61+F62+F63+F66+F67</f>
        <v>4677359860</v>
      </c>
      <c r="G59" s="51">
        <f>G60+G61+G62+G63+G66+G67</f>
        <v>3672077190</v>
      </c>
      <c r="H59" s="51">
        <f>H60+H61+H62+H63+H66+H67</f>
        <v>6242620</v>
      </c>
      <c r="I59" s="51">
        <f t="shared" si="0"/>
        <v>999040050</v>
      </c>
      <c r="J59" s="51">
        <f>I59-K59</f>
        <v>698370050</v>
      </c>
      <c r="K59" s="51">
        <f>K60+K61+K62+K63+K66+K67</f>
        <v>300670000</v>
      </c>
      <c r="L59" s="77">
        <f>IFERROR(G59/E59,0)*100</f>
        <v>181.80661025433079</v>
      </c>
      <c r="M59" s="78">
        <f>IFERROR(G59/F59,0)*100</f>
        <v>78.507476437786849</v>
      </c>
    </row>
    <row r="60" spans="2:13" s="5" customFormat="1" ht="20.100000000000001" customHeight="1" x14ac:dyDescent="0.15">
      <c r="B60" s="158" t="s">
        <v>119</v>
      </c>
      <c r="C60" s="159"/>
      <c r="D60" s="159"/>
      <c r="E60" s="69"/>
      <c r="F60" s="69"/>
      <c r="G60" s="69"/>
      <c r="H60" s="69"/>
      <c r="I60" s="52">
        <f>F60-G60-H60</f>
        <v>0</v>
      </c>
      <c r="J60" s="52">
        <f>I60-K60</f>
        <v>0</v>
      </c>
      <c r="K60" s="52"/>
      <c r="L60" s="104">
        <f>IFERROR(G60/E60,0)*100</f>
        <v>0</v>
      </c>
      <c r="M60" s="105">
        <f>IFERROR(G60/F60,0)*100</f>
        <v>0</v>
      </c>
    </row>
    <row r="61" spans="2:13" s="5" customFormat="1" ht="20.100000000000001" customHeight="1" x14ac:dyDescent="0.15">
      <c r="B61" s="158" t="s">
        <v>120</v>
      </c>
      <c r="C61" s="159"/>
      <c r="D61" s="159"/>
      <c r="E61" s="140"/>
      <c r="F61" s="140"/>
      <c r="G61" s="140"/>
      <c r="H61" s="140"/>
      <c r="I61" s="141">
        <f>F61-G61-H61</f>
        <v>0</v>
      </c>
      <c r="J61" s="141">
        <f>I61-K61</f>
        <v>0</v>
      </c>
      <c r="K61" s="141"/>
      <c r="L61" s="142">
        <f>IFERROR(G61/E61,0)*100</f>
        <v>0</v>
      </c>
      <c r="M61" s="143">
        <f>IFERROR(G61/F61,0)*100</f>
        <v>0</v>
      </c>
    </row>
    <row r="62" spans="2:13" s="5" customFormat="1" ht="20.100000000000001" customHeight="1" x14ac:dyDescent="0.15">
      <c r="B62" s="158" t="s">
        <v>121</v>
      </c>
      <c r="C62" s="159"/>
      <c r="D62" s="159"/>
      <c r="E62" s="140"/>
      <c r="F62" s="140"/>
      <c r="G62" s="140"/>
      <c r="H62" s="140"/>
      <c r="I62" s="141">
        <f>F62-G62-H62</f>
        <v>0</v>
      </c>
      <c r="J62" s="141">
        <f>I62-K62</f>
        <v>0</v>
      </c>
      <c r="K62" s="141"/>
      <c r="L62" s="142">
        <f>IFERROR(G62/E62,0)*100</f>
        <v>0</v>
      </c>
      <c r="M62" s="143">
        <f>IFERROR(G62/F62,0)*100</f>
        <v>0</v>
      </c>
    </row>
    <row r="63" spans="2:13" s="5" customFormat="1" ht="20.100000000000001" customHeight="1" x14ac:dyDescent="0.15">
      <c r="B63" s="158" t="s">
        <v>122</v>
      </c>
      <c r="C63" s="159"/>
      <c r="D63" s="159"/>
      <c r="E63" s="141">
        <f>SUM(E64:E65)</f>
        <v>1980000000</v>
      </c>
      <c r="F63" s="141">
        <f>SUM(F64:F65)</f>
        <v>4654446940</v>
      </c>
      <c r="G63" s="141">
        <f>SUM(G64:G65)</f>
        <v>3649630320</v>
      </c>
      <c r="H63" s="141">
        <f>SUM(H64:H65)</f>
        <v>6242620</v>
      </c>
      <c r="I63" s="141">
        <f>F63-G63-H63</f>
        <v>998574000</v>
      </c>
      <c r="J63" s="141">
        <f>I63-K63</f>
        <v>697904000</v>
      </c>
      <c r="K63" s="141">
        <f>SUM(K64:K65)</f>
        <v>300670000</v>
      </c>
      <c r="L63" s="142">
        <f>IFERROR(G63/E63,0)*100</f>
        <v>184.32476363636363</v>
      </c>
      <c r="M63" s="143">
        <f>IFERROR(G63/F63,0)*100</f>
        <v>78.411686007962103</v>
      </c>
    </row>
    <row r="64" spans="2:13" s="5" customFormat="1" ht="20.100000000000001" customHeight="1" x14ac:dyDescent="0.15">
      <c r="B64" s="162"/>
      <c r="C64" s="160" t="s">
        <v>124</v>
      </c>
      <c r="D64" s="160"/>
      <c r="E64" s="144">
        <v>1980000000</v>
      </c>
      <c r="F64" s="144">
        <v>4654446940</v>
      </c>
      <c r="G64" s="144">
        <v>3649630320</v>
      </c>
      <c r="H64" s="144">
        <v>6242620</v>
      </c>
      <c r="I64" s="145">
        <f t="shared" si="0"/>
        <v>998574000</v>
      </c>
      <c r="J64" s="145">
        <f t="shared" si="1"/>
        <v>697904000</v>
      </c>
      <c r="K64" s="145">
        <v>300670000</v>
      </c>
      <c r="L64" s="146">
        <f t="shared" si="2"/>
        <v>184.32476363636363</v>
      </c>
      <c r="M64" s="147">
        <f t="shared" si="3"/>
        <v>78.411686007962103</v>
      </c>
    </row>
    <row r="65" spans="2:14" s="5" customFormat="1" ht="20.100000000000001" customHeight="1" x14ac:dyDescent="0.15">
      <c r="B65" s="162"/>
      <c r="C65" s="160" t="s">
        <v>123</v>
      </c>
      <c r="D65" s="160"/>
      <c r="E65" s="144"/>
      <c r="F65" s="144"/>
      <c r="G65" s="144"/>
      <c r="H65" s="144"/>
      <c r="I65" s="145">
        <f t="shared" si="0"/>
        <v>0</v>
      </c>
      <c r="J65" s="145">
        <f t="shared" si="1"/>
        <v>0</v>
      </c>
      <c r="K65" s="145"/>
      <c r="L65" s="146">
        <f t="shared" si="2"/>
        <v>0</v>
      </c>
      <c r="M65" s="147">
        <f t="shared" si="3"/>
        <v>0</v>
      </c>
    </row>
    <row r="66" spans="2:14" s="5" customFormat="1" ht="20.100000000000001" customHeight="1" x14ac:dyDescent="0.15">
      <c r="B66" s="158" t="s">
        <v>125</v>
      </c>
      <c r="C66" s="159"/>
      <c r="D66" s="159"/>
      <c r="E66" s="140">
        <v>4771000</v>
      </c>
      <c r="F66" s="140"/>
      <c r="G66" s="140"/>
      <c r="H66" s="140"/>
      <c r="I66" s="141">
        <f t="shared" si="0"/>
        <v>0</v>
      </c>
      <c r="J66" s="141">
        <f t="shared" si="1"/>
        <v>0</v>
      </c>
      <c r="K66" s="141"/>
      <c r="L66" s="142">
        <f t="shared" si="2"/>
        <v>0</v>
      </c>
      <c r="M66" s="143">
        <f t="shared" si="3"/>
        <v>0</v>
      </c>
    </row>
    <row r="67" spans="2:14" s="5" customFormat="1" ht="20.100000000000001" customHeight="1" thickBot="1" x14ac:dyDescent="0.2">
      <c r="B67" s="166" t="s">
        <v>126</v>
      </c>
      <c r="C67" s="167"/>
      <c r="D67" s="167"/>
      <c r="E67" s="140">
        <v>35000000</v>
      </c>
      <c r="F67" s="140">
        <v>22912920</v>
      </c>
      <c r="G67" s="140">
        <v>22446870</v>
      </c>
      <c r="H67" s="140"/>
      <c r="I67" s="141">
        <f t="shared" si="0"/>
        <v>466050</v>
      </c>
      <c r="J67" s="141">
        <f t="shared" si="1"/>
        <v>466050</v>
      </c>
      <c r="K67" s="141"/>
      <c r="L67" s="142">
        <f t="shared" si="2"/>
        <v>64.133914285714283</v>
      </c>
      <c r="M67" s="143">
        <f t="shared" si="3"/>
        <v>97.965994731356815</v>
      </c>
    </row>
    <row r="68" spans="2:14" s="10" customFormat="1" ht="20.100000000000001" customHeight="1" x14ac:dyDescent="0.15">
      <c r="B68" s="201" t="s">
        <v>61</v>
      </c>
      <c r="C68" s="202"/>
      <c r="D68" s="203"/>
      <c r="E68" s="51">
        <f>SUM(E69,E70,E74,E75,E78,E84)</f>
        <v>0</v>
      </c>
      <c r="F68" s="51">
        <f t="shared" ref="F68:K68" si="4">SUM(F69,F70,F74,F75,F78,F84)</f>
        <v>0</v>
      </c>
      <c r="G68" s="51">
        <f t="shared" si="4"/>
        <v>0</v>
      </c>
      <c r="H68" s="51">
        <f t="shared" si="4"/>
        <v>0</v>
      </c>
      <c r="I68" s="51">
        <f t="shared" si="4"/>
        <v>0</v>
      </c>
      <c r="J68" s="51">
        <f t="shared" si="4"/>
        <v>0</v>
      </c>
      <c r="K68" s="51">
        <f t="shared" si="4"/>
        <v>0</v>
      </c>
      <c r="L68" s="77">
        <f t="shared" si="2"/>
        <v>0</v>
      </c>
      <c r="M68" s="78">
        <f t="shared" si="3"/>
        <v>0</v>
      </c>
    </row>
    <row r="69" spans="2:14" s="5" customFormat="1" ht="20.100000000000001" customHeight="1" x14ac:dyDescent="0.15">
      <c r="B69" s="168" t="s">
        <v>127</v>
      </c>
      <c r="C69" s="169"/>
      <c r="D69" s="170"/>
      <c r="E69" s="69"/>
      <c r="F69" s="69"/>
      <c r="G69" s="69"/>
      <c r="H69" s="69"/>
      <c r="I69" s="52">
        <f t="shared" si="0"/>
        <v>0</v>
      </c>
      <c r="J69" s="52">
        <f t="shared" si="1"/>
        <v>0</v>
      </c>
      <c r="K69" s="52"/>
      <c r="L69" s="104">
        <f t="shared" si="2"/>
        <v>0</v>
      </c>
      <c r="M69" s="105">
        <f t="shared" si="3"/>
        <v>0</v>
      </c>
    </row>
    <row r="70" spans="2:14" s="5" customFormat="1" ht="20.100000000000001" customHeight="1" x14ac:dyDescent="0.15">
      <c r="B70" s="158" t="s">
        <v>136</v>
      </c>
      <c r="C70" s="159"/>
      <c r="D70" s="159"/>
      <c r="E70" s="52">
        <f>SUM(E71:E73)</f>
        <v>0</v>
      </c>
      <c r="F70" s="52">
        <f>SUM(F71:F73)</f>
        <v>0</v>
      </c>
      <c r="G70" s="52">
        <f>SUM(G71:G73)</f>
        <v>0</v>
      </c>
      <c r="H70" s="52">
        <f>SUM(H71:H73)</f>
        <v>0</v>
      </c>
      <c r="I70" s="52">
        <f t="shared" si="0"/>
        <v>0</v>
      </c>
      <c r="J70" s="52">
        <f t="shared" si="1"/>
        <v>0</v>
      </c>
      <c r="K70" s="52">
        <f>SUM(K71:K73)</f>
        <v>0</v>
      </c>
      <c r="L70" s="104">
        <f t="shared" si="2"/>
        <v>0</v>
      </c>
      <c r="M70" s="105">
        <f t="shared" si="3"/>
        <v>0</v>
      </c>
    </row>
    <row r="71" spans="2:14" s="5" customFormat="1" ht="20.100000000000001" customHeight="1" x14ac:dyDescent="0.15">
      <c r="B71" s="171"/>
      <c r="C71" s="160" t="s">
        <v>62</v>
      </c>
      <c r="D71" s="160"/>
      <c r="E71" s="68"/>
      <c r="F71" s="68"/>
      <c r="G71" s="68"/>
      <c r="H71" s="68"/>
      <c r="I71" s="25">
        <f t="shared" si="0"/>
        <v>0</v>
      </c>
      <c r="J71" s="25">
        <f t="shared" si="1"/>
        <v>0</v>
      </c>
      <c r="K71" s="25"/>
      <c r="L71" s="26">
        <f t="shared" si="2"/>
        <v>0</v>
      </c>
      <c r="M71" s="27">
        <f t="shared" si="3"/>
        <v>0</v>
      </c>
    </row>
    <row r="72" spans="2:14" s="5" customFormat="1" ht="20.100000000000001" customHeight="1" x14ac:dyDescent="0.15">
      <c r="B72" s="172"/>
      <c r="C72" s="160" t="s">
        <v>63</v>
      </c>
      <c r="D72" s="160"/>
      <c r="E72" s="68"/>
      <c r="F72" s="68"/>
      <c r="G72" s="68"/>
      <c r="H72" s="68"/>
      <c r="I72" s="25">
        <f t="shared" ref="I72:I88" si="5">F72-G72-H72</f>
        <v>0</v>
      </c>
      <c r="J72" s="25">
        <f t="shared" ref="J72:J88" si="6">I72-K72</f>
        <v>0</v>
      </c>
      <c r="K72" s="25"/>
      <c r="L72" s="26">
        <f t="shared" ref="L72:L88" si="7">IFERROR(G72/E72,0)*100</f>
        <v>0</v>
      </c>
      <c r="M72" s="27">
        <f t="shared" ref="M72:M88" si="8">IFERROR(G72/F72,0)*100</f>
        <v>0</v>
      </c>
    </row>
    <row r="73" spans="2:14" s="5" customFormat="1" ht="20.100000000000001" customHeight="1" x14ac:dyDescent="0.15">
      <c r="B73" s="173"/>
      <c r="C73" s="160" t="s">
        <v>64</v>
      </c>
      <c r="D73" s="160"/>
      <c r="E73" s="68"/>
      <c r="F73" s="68"/>
      <c r="G73" s="68"/>
      <c r="H73" s="68"/>
      <c r="I73" s="25">
        <f t="shared" si="5"/>
        <v>0</v>
      </c>
      <c r="J73" s="25">
        <f t="shared" si="6"/>
        <v>0</v>
      </c>
      <c r="K73" s="25"/>
      <c r="L73" s="26">
        <f t="shared" si="7"/>
        <v>0</v>
      </c>
      <c r="M73" s="27">
        <f t="shared" si="8"/>
        <v>0</v>
      </c>
      <c r="N73" s="84"/>
    </row>
    <row r="74" spans="2:14" s="5" customFormat="1" ht="20.100000000000001" customHeight="1" x14ac:dyDescent="0.15">
      <c r="B74" s="166" t="s">
        <v>128</v>
      </c>
      <c r="C74" s="167"/>
      <c r="D74" s="174"/>
      <c r="E74" s="92"/>
      <c r="F74" s="92"/>
      <c r="G74" s="92"/>
      <c r="H74" s="92"/>
      <c r="I74" s="93">
        <f t="shared" si="5"/>
        <v>0</v>
      </c>
      <c r="J74" s="93">
        <f t="shared" si="6"/>
        <v>0</v>
      </c>
      <c r="K74" s="93"/>
      <c r="L74" s="102">
        <f t="shared" si="7"/>
        <v>0</v>
      </c>
      <c r="M74" s="103">
        <f t="shared" si="8"/>
        <v>0</v>
      </c>
      <c r="N74" s="9"/>
    </row>
    <row r="75" spans="2:14" s="5" customFormat="1" ht="20.100000000000001" customHeight="1" x14ac:dyDescent="0.15">
      <c r="B75" s="177" t="s">
        <v>143</v>
      </c>
      <c r="C75" s="178"/>
      <c r="D75" s="178"/>
      <c r="E75" s="141">
        <f>SUM(E76:E77)</f>
        <v>0</v>
      </c>
      <c r="F75" s="141">
        <f>SUM(F76:F77)</f>
        <v>0</v>
      </c>
      <c r="G75" s="141">
        <f>SUM(G76:G77)</f>
        <v>0</v>
      </c>
      <c r="H75" s="141">
        <f>SUM(H76:H77)</f>
        <v>0</v>
      </c>
      <c r="I75" s="141">
        <f>F75-G75-H75</f>
        <v>0</v>
      </c>
      <c r="J75" s="141">
        <f>I75-K75</f>
        <v>0</v>
      </c>
      <c r="K75" s="141">
        <f>SUM(K76:K77)</f>
        <v>0</v>
      </c>
      <c r="L75" s="142">
        <f>IFERROR(G75/E75,0)*100</f>
        <v>0</v>
      </c>
      <c r="M75" s="143">
        <f>IFERROR(G75/F75,0)*100</f>
        <v>0</v>
      </c>
      <c r="N75" s="9"/>
    </row>
    <row r="76" spans="2:14" s="5" customFormat="1" ht="20.100000000000001" customHeight="1" x14ac:dyDescent="0.15">
      <c r="B76" s="179"/>
      <c r="C76" s="180" t="s">
        <v>144</v>
      </c>
      <c r="D76" s="180"/>
      <c r="E76" s="144"/>
      <c r="F76" s="144"/>
      <c r="G76" s="144"/>
      <c r="H76" s="144"/>
      <c r="I76" s="145">
        <f>F76-G76-H76</f>
        <v>0</v>
      </c>
      <c r="J76" s="145">
        <f>I76-K76</f>
        <v>0</v>
      </c>
      <c r="K76" s="145"/>
      <c r="L76" s="146">
        <f>IFERROR(G76/E76,0)*100</f>
        <v>0</v>
      </c>
      <c r="M76" s="147">
        <f>IFERROR(G76/F76,0)*100</f>
        <v>0</v>
      </c>
      <c r="N76" s="9"/>
    </row>
    <row r="77" spans="2:14" s="5" customFormat="1" ht="20.100000000000001" customHeight="1" x14ac:dyDescent="0.15">
      <c r="B77" s="181"/>
      <c r="C77" s="180" t="s">
        <v>145</v>
      </c>
      <c r="D77" s="180"/>
      <c r="E77" s="144"/>
      <c r="F77" s="144"/>
      <c r="G77" s="144"/>
      <c r="H77" s="144"/>
      <c r="I77" s="145">
        <f>F77-G77-H77</f>
        <v>0</v>
      </c>
      <c r="J77" s="145">
        <f>I77-K77</f>
        <v>0</v>
      </c>
      <c r="K77" s="145"/>
      <c r="L77" s="146">
        <f>IFERROR(G77/E77,0)*100</f>
        <v>0</v>
      </c>
      <c r="M77" s="147">
        <f>IFERROR(G77/F77,0)*100</f>
        <v>0</v>
      </c>
      <c r="N77" s="9"/>
    </row>
    <row r="78" spans="2:14" s="5" customFormat="1" ht="20.100000000000001" customHeight="1" x14ac:dyDescent="0.15">
      <c r="B78" s="158" t="s">
        <v>146</v>
      </c>
      <c r="C78" s="159"/>
      <c r="D78" s="159"/>
      <c r="E78" s="52">
        <f>SUM(E79:E83)</f>
        <v>0</v>
      </c>
      <c r="F78" s="52">
        <f>SUM(F79:F83)</f>
        <v>0</v>
      </c>
      <c r="G78" s="52">
        <f>SUM(G79:G83)</f>
        <v>0</v>
      </c>
      <c r="H78" s="52">
        <f>SUM(H79:H83)</f>
        <v>0</v>
      </c>
      <c r="I78" s="52">
        <f t="shared" si="5"/>
        <v>0</v>
      </c>
      <c r="J78" s="52">
        <f t="shared" si="6"/>
        <v>0</v>
      </c>
      <c r="K78" s="52">
        <f>SUM(K79:K83)</f>
        <v>0</v>
      </c>
      <c r="L78" s="104">
        <f t="shared" si="7"/>
        <v>0</v>
      </c>
      <c r="M78" s="105">
        <f t="shared" si="8"/>
        <v>0</v>
      </c>
      <c r="N78" s="9"/>
    </row>
    <row r="79" spans="2:14" s="5" customFormat="1" ht="20.100000000000001" customHeight="1" x14ac:dyDescent="0.15">
      <c r="B79" s="171"/>
      <c r="C79" s="160" t="s">
        <v>65</v>
      </c>
      <c r="D79" s="160"/>
      <c r="E79" s="68"/>
      <c r="F79" s="68"/>
      <c r="G79" s="68"/>
      <c r="H79" s="68"/>
      <c r="I79" s="25">
        <f t="shared" si="5"/>
        <v>0</v>
      </c>
      <c r="J79" s="25">
        <f t="shared" si="6"/>
        <v>0</v>
      </c>
      <c r="K79" s="25"/>
      <c r="L79" s="26">
        <f t="shared" si="7"/>
        <v>0</v>
      </c>
      <c r="M79" s="27">
        <f t="shared" si="8"/>
        <v>0</v>
      </c>
      <c r="N79" s="9"/>
    </row>
    <row r="80" spans="2:14" s="5" customFormat="1" ht="20.100000000000001" customHeight="1" x14ac:dyDescent="0.15">
      <c r="B80" s="172"/>
      <c r="C80" s="160" t="s">
        <v>66</v>
      </c>
      <c r="D80" s="160"/>
      <c r="E80" s="68"/>
      <c r="F80" s="68"/>
      <c r="G80" s="68"/>
      <c r="H80" s="68"/>
      <c r="I80" s="25">
        <f t="shared" si="5"/>
        <v>0</v>
      </c>
      <c r="J80" s="25">
        <f t="shared" si="6"/>
        <v>0</v>
      </c>
      <c r="K80" s="25"/>
      <c r="L80" s="26">
        <f t="shared" si="7"/>
        <v>0</v>
      </c>
      <c r="M80" s="27">
        <f t="shared" si="8"/>
        <v>0</v>
      </c>
      <c r="N80" s="9"/>
    </row>
    <row r="81" spans="2:14" s="5" customFormat="1" ht="20.100000000000001" customHeight="1" x14ac:dyDescent="0.15">
      <c r="B81" s="172"/>
      <c r="C81" s="160" t="s">
        <v>67</v>
      </c>
      <c r="D81" s="160"/>
      <c r="E81" s="68"/>
      <c r="F81" s="68"/>
      <c r="G81" s="68"/>
      <c r="H81" s="68"/>
      <c r="I81" s="25">
        <f t="shared" si="5"/>
        <v>0</v>
      </c>
      <c r="J81" s="25">
        <f t="shared" si="6"/>
        <v>0</v>
      </c>
      <c r="K81" s="25"/>
      <c r="L81" s="26">
        <f t="shared" si="7"/>
        <v>0</v>
      </c>
      <c r="M81" s="27">
        <f t="shared" si="8"/>
        <v>0</v>
      </c>
      <c r="N81" s="9"/>
    </row>
    <row r="82" spans="2:14" s="5" customFormat="1" ht="20.100000000000001" customHeight="1" x14ac:dyDescent="0.15">
      <c r="B82" s="172"/>
      <c r="C82" s="160" t="s">
        <v>68</v>
      </c>
      <c r="D82" s="160"/>
      <c r="E82" s="68"/>
      <c r="F82" s="68"/>
      <c r="G82" s="68"/>
      <c r="H82" s="68"/>
      <c r="I82" s="25">
        <f t="shared" si="5"/>
        <v>0</v>
      </c>
      <c r="J82" s="25">
        <f t="shared" si="6"/>
        <v>0</v>
      </c>
      <c r="K82" s="25"/>
      <c r="L82" s="26">
        <f t="shared" si="7"/>
        <v>0</v>
      </c>
      <c r="M82" s="27">
        <f t="shared" si="8"/>
        <v>0</v>
      </c>
      <c r="N82" s="9"/>
    </row>
    <row r="83" spans="2:14" s="5" customFormat="1" ht="20.100000000000001" customHeight="1" x14ac:dyDescent="0.15">
      <c r="B83" s="173"/>
      <c r="C83" s="160" t="s">
        <v>69</v>
      </c>
      <c r="D83" s="160"/>
      <c r="E83" s="68"/>
      <c r="F83" s="68"/>
      <c r="G83" s="68"/>
      <c r="H83" s="68"/>
      <c r="I83" s="25">
        <f t="shared" si="5"/>
        <v>0</v>
      </c>
      <c r="J83" s="25">
        <f t="shared" si="6"/>
        <v>0</v>
      </c>
      <c r="K83" s="25"/>
      <c r="L83" s="26">
        <f t="shared" si="7"/>
        <v>0</v>
      </c>
      <c r="M83" s="27">
        <f t="shared" si="8"/>
        <v>0</v>
      </c>
      <c r="N83" s="9"/>
    </row>
    <row r="84" spans="2:14" s="5" customFormat="1" ht="20.100000000000001" customHeight="1" x14ac:dyDescent="0.15">
      <c r="B84" s="158" t="s">
        <v>147</v>
      </c>
      <c r="C84" s="159"/>
      <c r="D84" s="159"/>
      <c r="E84" s="52">
        <f>SUM(E85:E88)</f>
        <v>0</v>
      </c>
      <c r="F84" s="52">
        <f>SUM(F85:F88)</f>
        <v>0</v>
      </c>
      <c r="G84" s="52">
        <f>SUM(G85:G88)</f>
        <v>0</v>
      </c>
      <c r="H84" s="52">
        <f>SUM(H85:H88)</f>
        <v>0</v>
      </c>
      <c r="I84" s="52">
        <f t="shared" si="5"/>
        <v>0</v>
      </c>
      <c r="J84" s="52">
        <f t="shared" si="6"/>
        <v>0</v>
      </c>
      <c r="K84" s="52">
        <f>SUM(K85:K88)</f>
        <v>0</v>
      </c>
      <c r="L84" s="104">
        <f t="shared" si="7"/>
        <v>0</v>
      </c>
      <c r="M84" s="105">
        <f t="shared" si="8"/>
        <v>0</v>
      </c>
      <c r="N84" s="9"/>
    </row>
    <row r="85" spans="2:14" s="5" customFormat="1" ht="20.100000000000001" customHeight="1" x14ac:dyDescent="0.15">
      <c r="B85" s="210"/>
      <c r="C85" s="160" t="s">
        <v>70</v>
      </c>
      <c r="D85" s="160"/>
      <c r="E85" s="68"/>
      <c r="F85" s="68"/>
      <c r="G85" s="68"/>
      <c r="H85" s="68"/>
      <c r="I85" s="25">
        <f t="shared" si="5"/>
        <v>0</v>
      </c>
      <c r="J85" s="25">
        <f t="shared" si="6"/>
        <v>0</v>
      </c>
      <c r="K85" s="25"/>
      <c r="L85" s="26">
        <f t="shared" si="7"/>
        <v>0</v>
      </c>
      <c r="M85" s="27">
        <f t="shared" si="8"/>
        <v>0</v>
      </c>
      <c r="N85" s="9"/>
    </row>
    <row r="86" spans="2:14" s="5" customFormat="1" ht="20.100000000000001" customHeight="1" x14ac:dyDescent="0.15">
      <c r="B86" s="196"/>
      <c r="C86" s="175" t="s">
        <v>76</v>
      </c>
      <c r="D86" s="175"/>
      <c r="E86" s="97"/>
      <c r="F86" s="97"/>
      <c r="G86" s="97"/>
      <c r="H86" s="97"/>
      <c r="I86" s="98">
        <f t="shared" si="5"/>
        <v>0</v>
      </c>
      <c r="J86" s="98">
        <f t="shared" si="6"/>
        <v>0</v>
      </c>
      <c r="K86" s="98"/>
      <c r="L86" s="99">
        <f t="shared" si="7"/>
        <v>0</v>
      </c>
      <c r="M86" s="100">
        <f t="shared" si="8"/>
        <v>0</v>
      </c>
      <c r="N86" s="9"/>
    </row>
    <row r="87" spans="2:14" s="5" customFormat="1" ht="20.100000000000001" customHeight="1" x14ac:dyDescent="0.15">
      <c r="B87" s="196"/>
      <c r="C87" s="160" t="s">
        <v>77</v>
      </c>
      <c r="D87" s="160"/>
      <c r="E87" s="68"/>
      <c r="F87" s="68"/>
      <c r="G87" s="68"/>
      <c r="H87" s="68"/>
      <c r="I87" s="25">
        <f t="shared" si="5"/>
        <v>0</v>
      </c>
      <c r="J87" s="25">
        <f t="shared" si="6"/>
        <v>0</v>
      </c>
      <c r="K87" s="25"/>
      <c r="L87" s="26">
        <f t="shared" si="7"/>
        <v>0</v>
      </c>
      <c r="M87" s="27">
        <f t="shared" si="8"/>
        <v>0</v>
      </c>
      <c r="N87" s="9"/>
    </row>
    <row r="88" spans="2:14" s="5" customFormat="1" ht="20.100000000000001" customHeight="1" thickBot="1" x14ac:dyDescent="0.2">
      <c r="B88" s="197"/>
      <c r="C88" s="176" t="s">
        <v>78</v>
      </c>
      <c r="D88" s="176"/>
      <c r="E88" s="101"/>
      <c r="F88" s="101"/>
      <c r="G88" s="101"/>
      <c r="H88" s="101"/>
      <c r="I88" s="30">
        <f t="shared" si="5"/>
        <v>0</v>
      </c>
      <c r="J88" s="30">
        <f t="shared" si="6"/>
        <v>0</v>
      </c>
      <c r="K88" s="30"/>
      <c r="L88" s="81">
        <f t="shared" si="7"/>
        <v>0</v>
      </c>
      <c r="M88" s="82">
        <f t="shared" si="8"/>
        <v>0</v>
      </c>
      <c r="N88" s="9"/>
    </row>
  </sheetData>
  <sheetProtection selectLockedCells="1"/>
  <mergeCells count="17">
    <mergeCell ref="B36:B38"/>
    <mergeCell ref="B2:M2"/>
    <mergeCell ref="L3:M3"/>
    <mergeCell ref="B4:D4"/>
    <mergeCell ref="L4:M4"/>
    <mergeCell ref="L5:M5"/>
    <mergeCell ref="B7:D7"/>
    <mergeCell ref="B39:D39"/>
    <mergeCell ref="B59:D59"/>
    <mergeCell ref="B68:D68"/>
    <mergeCell ref="B85:B86"/>
    <mergeCell ref="B87:B88"/>
    <mergeCell ref="B8:D8"/>
    <mergeCell ref="B10:B11"/>
    <mergeCell ref="B13:B21"/>
    <mergeCell ref="B23:B27"/>
    <mergeCell ref="B29:B33"/>
  </mergeCells>
  <phoneticPr fontId="3" type="noConversion"/>
  <pageMargins left="0.28000000000000003" right="0.26" top="0.98425196850393704" bottom="0.59055118110236204" header="0" footer="0.39370078740157499"/>
  <pageSetup paperSize="9" scale="78" orientation="portrait" r:id="rId1"/>
  <headerFooter alignWithMargins="0">
    <oddFooter>&amp;N쪽 중 &amp;P쪽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36"/>
  <sheetViews>
    <sheetView showGridLines="0" zoomScaleNormal="100" workbookViewId="0">
      <pane xSplit="4" ySplit="6" topLeftCell="H7" activePane="bottomRight" state="frozen"/>
      <selection activeCell="E20" sqref="E20"/>
      <selection pane="topRight" activeCell="E20" sqref="E20"/>
      <selection pane="bottomLeft" activeCell="E20" sqref="E20"/>
      <selection pane="bottomRight" activeCell="N7" sqref="N7"/>
    </sheetView>
  </sheetViews>
  <sheetFormatPr defaultRowHeight="12" x14ac:dyDescent="0.15"/>
  <cols>
    <col min="1" max="3" width="1.77734375" style="3" customWidth="1"/>
    <col min="4" max="4" width="18.77734375" style="3" customWidth="1"/>
    <col min="5" max="11" width="13.77734375" style="3" customWidth="1"/>
    <col min="12" max="13" width="8.77734375" style="3" customWidth="1"/>
    <col min="14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204" t="s">
        <v>152</v>
      </c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</row>
    <row r="3" spans="2:16" ht="24.95" customHeight="1" x14ac:dyDescent="0.15">
      <c r="B3" s="8"/>
      <c r="C3" s="7"/>
      <c r="D3" s="7"/>
      <c r="E3" s="2"/>
      <c r="F3" s="2"/>
      <c r="G3" s="2"/>
      <c r="H3" s="2"/>
      <c r="K3" s="38" t="s">
        <v>41</v>
      </c>
      <c r="L3" s="205" t="str">
        <f>'군구세외 일반회계 '!L3:M3</f>
        <v>서구</v>
      </c>
      <c r="M3" s="205"/>
    </row>
    <row r="4" spans="2:16" s="4" customFormat="1" ht="18.75" customHeight="1" thickBot="1" x14ac:dyDescent="0.2">
      <c r="B4" s="206" t="s">
        <v>149</v>
      </c>
      <c r="C4" s="206"/>
      <c r="D4" s="206"/>
      <c r="E4" s="1"/>
      <c r="F4" s="1"/>
      <c r="G4" s="1"/>
      <c r="H4" s="1"/>
      <c r="I4" s="1"/>
      <c r="J4" s="1"/>
      <c r="K4" s="1"/>
      <c r="L4" s="207" t="s">
        <v>16</v>
      </c>
      <c r="M4" s="207"/>
    </row>
    <row r="5" spans="2:16" s="5" customFormat="1" ht="20.100000000000001" customHeight="1" x14ac:dyDescent="0.15">
      <c r="B5" s="48"/>
      <c r="C5" s="49"/>
      <c r="D5" s="50" t="s">
        <v>8</v>
      </c>
      <c r="E5" s="55" t="s">
        <v>9</v>
      </c>
      <c r="F5" s="55" t="s">
        <v>10</v>
      </c>
      <c r="G5" s="56" t="s">
        <v>11</v>
      </c>
      <c r="H5" s="55" t="s">
        <v>12</v>
      </c>
      <c r="I5" s="110" t="s">
        <v>81</v>
      </c>
      <c r="J5" s="111"/>
      <c r="K5" s="110"/>
      <c r="L5" s="208" t="s">
        <v>13</v>
      </c>
      <c r="M5" s="209"/>
    </row>
    <row r="6" spans="2:16" s="5" customFormat="1" ht="26.25" customHeight="1" thickBot="1" x14ac:dyDescent="0.2">
      <c r="B6" s="57" t="s">
        <v>14</v>
      </c>
      <c r="C6" s="58"/>
      <c r="D6" s="59"/>
      <c r="E6" s="60" t="s">
        <v>1</v>
      </c>
      <c r="F6" s="60" t="s">
        <v>2</v>
      </c>
      <c r="G6" s="60" t="s">
        <v>3</v>
      </c>
      <c r="H6" s="60" t="s">
        <v>4</v>
      </c>
      <c r="I6" s="112" t="s">
        <v>82</v>
      </c>
      <c r="J6" s="112" t="s">
        <v>83</v>
      </c>
      <c r="K6" s="112" t="s">
        <v>84</v>
      </c>
      <c r="L6" s="61" t="s">
        <v>6</v>
      </c>
      <c r="M6" s="62" t="s">
        <v>7</v>
      </c>
    </row>
    <row r="7" spans="2:16" s="9" customFormat="1" ht="20.100000000000001" customHeight="1" x14ac:dyDescent="0.15">
      <c r="B7" s="227" t="s">
        <v>71</v>
      </c>
      <c r="C7" s="228"/>
      <c r="D7" s="228"/>
      <c r="E7" s="64">
        <f>SUM(E8:E9)</f>
        <v>5050000000</v>
      </c>
      <c r="F7" s="64">
        <f>SUM(F8:F9)</f>
        <v>37321631279</v>
      </c>
      <c r="G7" s="64">
        <f>SUM(G8:G9)</f>
        <v>7694291003</v>
      </c>
      <c r="H7" s="64">
        <f>SUM(H8:H9)</f>
        <v>1029080905</v>
      </c>
      <c r="I7" s="64">
        <f>F7-G7-H7</f>
        <v>28598259371</v>
      </c>
      <c r="J7" s="64">
        <f>I7-K7</f>
        <v>28070063131</v>
      </c>
      <c r="K7" s="64">
        <f>SUM(K8:K9)</f>
        <v>528196240</v>
      </c>
      <c r="L7" s="75">
        <f t="shared" ref="L7:L15" si="0">IFERROR(G7/E7,0)*100</f>
        <v>152.36219807920793</v>
      </c>
      <c r="M7" s="76">
        <f t="shared" ref="M7:M15" si="1">IFERROR(G7/F7,0)*100</f>
        <v>20.61617013865467</v>
      </c>
    </row>
    <row r="8" spans="2:16" s="9" customFormat="1" ht="20.100000000000001" customHeight="1" x14ac:dyDescent="0.15">
      <c r="B8" s="216"/>
      <c r="C8" s="123" t="s">
        <v>85</v>
      </c>
      <c r="D8" s="118"/>
      <c r="E8" s="119">
        <f t="shared" ref="E8:H9" si="2">E11+E32</f>
        <v>4350000000</v>
      </c>
      <c r="F8" s="119">
        <f t="shared" si="2"/>
        <v>7591725776</v>
      </c>
      <c r="G8" s="119">
        <f t="shared" si="2"/>
        <v>5305774657</v>
      </c>
      <c r="H8" s="119">
        <f t="shared" si="2"/>
        <v>7902740</v>
      </c>
      <c r="I8" s="119">
        <f t="shared" ref="I8:I36" si="3">F8-G8-H8</f>
        <v>2278048379</v>
      </c>
      <c r="J8" s="119">
        <f t="shared" ref="J8:J36" si="4">I8-K8</f>
        <v>1749852139</v>
      </c>
      <c r="K8" s="119">
        <f>K11+K32</f>
        <v>528196240</v>
      </c>
      <c r="L8" s="120">
        <f>IFERROR(G8/E8,0)*100</f>
        <v>121.97183119540229</v>
      </c>
      <c r="M8" s="121">
        <f>IFERROR(G8/F8,0)*100</f>
        <v>69.888913450658862</v>
      </c>
    </row>
    <row r="9" spans="2:16" s="9" customFormat="1" ht="20.100000000000001" customHeight="1" thickBot="1" x14ac:dyDescent="0.2">
      <c r="B9" s="217"/>
      <c r="C9" s="124" t="s">
        <v>86</v>
      </c>
      <c r="D9" s="114"/>
      <c r="E9" s="115">
        <f t="shared" si="2"/>
        <v>700000000</v>
      </c>
      <c r="F9" s="115">
        <f t="shared" si="2"/>
        <v>29729905503</v>
      </c>
      <c r="G9" s="115">
        <f t="shared" si="2"/>
        <v>2388516346</v>
      </c>
      <c r="H9" s="115">
        <f t="shared" si="2"/>
        <v>1021178165</v>
      </c>
      <c r="I9" s="115">
        <f t="shared" si="3"/>
        <v>26320210992</v>
      </c>
      <c r="J9" s="115">
        <f t="shared" si="4"/>
        <v>26320210992</v>
      </c>
      <c r="K9" s="115">
        <f>K12+K33</f>
        <v>0</v>
      </c>
      <c r="L9" s="116">
        <f>IFERROR(G9/E9,0)*100</f>
        <v>341.21662085714286</v>
      </c>
      <c r="M9" s="117">
        <f>IFERROR(G9/F9,0)*100</f>
        <v>8.0340529362226807</v>
      </c>
    </row>
    <row r="10" spans="2:16" s="9" customFormat="1" ht="20.100000000000001" customHeight="1" x14ac:dyDescent="0.15">
      <c r="B10" s="224" t="s">
        <v>87</v>
      </c>
      <c r="C10" s="225"/>
      <c r="D10" s="225"/>
      <c r="E10" s="129">
        <f>SUM(E11:E12)</f>
        <v>2370000000</v>
      </c>
      <c r="F10" s="129">
        <f>SUM(F11:F12)</f>
        <v>27016026247</v>
      </c>
      <c r="G10" s="129">
        <f>SUM(G11:G12)</f>
        <v>3280424234</v>
      </c>
      <c r="H10" s="129">
        <f>SUM(H11:H12)</f>
        <v>583417335</v>
      </c>
      <c r="I10" s="129">
        <f t="shared" si="3"/>
        <v>23152184678</v>
      </c>
      <c r="J10" s="129">
        <f t="shared" si="4"/>
        <v>22924658438</v>
      </c>
      <c r="K10" s="129">
        <f>SUM(K11:K12)</f>
        <v>227526240</v>
      </c>
      <c r="L10" s="129">
        <f t="shared" si="0"/>
        <v>138.4145246413502</v>
      </c>
      <c r="M10" s="130">
        <f t="shared" si="1"/>
        <v>12.142512018636625</v>
      </c>
    </row>
    <row r="11" spans="2:16" s="9" customFormat="1" ht="20.100000000000001" customHeight="1" x14ac:dyDescent="0.15">
      <c r="B11" s="220"/>
      <c r="C11" s="125" t="s">
        <v>85</v>
      </c>
      <c r="D11" s="125"/>
      <c r="E11" s="126">
        <f t="shared" ref="E11:H12" si="5">E14+E17+E20+E23+E26+E29</f>
        <v>2370000000</v>
      </c>
      <c r="F11" s="126">
        <f t="shared" si="5"/>
        <v>2937278836</v>
      </c>
      <c r="G11" s="126">
        <f t="shared" si="5"/>
        <v>1656144337</v>
      </c>
      <c r="H11" s="126">
        <f t="shared" si="5"/>
        <v>1660120</v>
      </c>
      <c r="I11" s="127">
        <f t="shared" si="3"/>
        <v>1279474379</v>
      </c>
      <c r="J11" s="127">
        <f t="shared" si="4"/>
        <v>1051948139</v>
      </c>
      <c r="K11" s="126">
        <f>K14+K17+K20+K23+K26+K29</f>
        <v>227526240</v>
      </c>
      <c r="L11" s="127">
        <f t="shared" si="0"/>
        <v>69.879507890295358</v>
      </c>
      <c r="M11" s="128">
        <f t="shared" si="1"/>
        <v>56.38362680117033</v>
      </c>
    </row>
    <row r="12" spans="2:16" s="9" customFormat="1" ht="20.100000000000001" customHeight="1" x14ac:dyDescent="0.15">
      <c r="B12" s="226"/>
      <c r="C12" s="125" t="s">
        <v>86</v>
      </c>
      <c r="D12" s="125"/>
      <c r="E12" s="126">
        <f t="shared" si="5"/>
        <v>0</v>
      </c>
      <c r="F12" s="126">
        <f t="shared" si="5"/>
        <v>24078747411</v>
      </c>
      <c r="G12" s="126">
        <f t="shared" si="5"/>
        <v>1624279897</v>
      </c>
      <c r="H12" s="126">
        <f t="shared" si="5"/>
        <v>581757215</v>
      </c>
      <c r="I12" s="127">
        <f t="shared" si="3"/>
        <v>21872710299</v>
      </c>
      <c r="J12" s="127">
        <f t="shared" si="4"/>
        <v>21872710299</v>
      </c>
      <c r="K12" s="126">
        <f>K15+K18+K21+K24+K27+K30</f>
        <v>0</v>
      </c>
      <c r="L12" s="127">
        <f t="shared" si="0"/>
        <v>0</v>
      </c>
      <c r="M12" s="128">
        <f t="shared" si="1"/>
        <v>6.7456993060111294</v>
      </c>
    </row>
    <row r="13" spans="2:16" s="9" customFormat="1" ht="20.100000000000001" customHeight="1" x14ac:dyDescent="0.15">
      <c r="B13" s="106" t="s">
        <v>88</v>
      </c>
      <c r="C13" s="107"/>
      <c r="D13" s="107"/>
      <c r="E13" s="52">
        <f>SUM(E14:E15)</f>
        <v>0</v>
      </c>
      <c r="F13" s="52">
        <f>SUM(F14:F15)</f>
        <v>197578110</v>
      </c>
      <c r="G13" s="52">
        <f>SUM(G14:G15)</f>
        <v>8087240</v>
      </c>
      <c r="H13" s="52">
        <f>SUM(H14:H15)</f>
        <v>70984960</v>
      </c>
      <c r="I13" s="52">
        <f t="shared" si="3"/>
        <v>118505910</v>
      </c>
      <c r="J13" s="52">
        <f t="shared" si="4"/>
        <v>116231410</v>
      </c>
      <c r="K13" s="52">
        <f>SUM(K14:K15)</f>
        <v>2274500</v>
      </c>
      <c r="L13" s="52">
        <f t="shared" si="0"/>
        <v>0</v>
      </c>
      <c r="M13" s="66">
        <f t="shared" si="1"/>
        <v>4.0931862340418181</v>
      </c>
    </row>
    <row r="14" spans="2:16" s="9" customFormat="1" ht="20.100000000000001" customHeight="1" x14ac:dyDescent="0.15">
      <c r="B14" s="70" t="s">
        <v>0</v>
      </c>
      <c r="C14" s="11" t="s">
        <v>85</v>
      </c>
      <c r="D14" s="11"/>
      <c r="E14" s="35"/>
      <c r="F14" s="35">
        <v>13505040</v>
      </c>
      <c r="G14" s="35">
        <v>7830850</v>
      </c>
      <c r="H14" s="35">
        <v>0</v>
      </c>
      <c r="I14" s="25">
        <f t="shared" si="3"/>
        <v>5674190</v>
      </c>
      <c r="J14" s="25">
        <f t="shared" si="4"/>
        <v>3399690</v>
      </c>
      <c r="K14" s="25">
        <v>2274500</v>
      </c>
      <c r="L14" s="25">
        <f t="shared" si="0"/>
        <v>0</v>
      </c>
      <c r="M14" s="67">
        <f t="shared" si="1"/>
        <v>57.984648694117155</v>
      </c>
    </row>
    <row r="15" spans="2:16" s="9" customFormat="1" ht="20.100000000000001" customHeight="1" x14ac:dyDescent="0.15">
      <c r="B15" s="71"/>
      <c r="C15" s="11" t="s">
        <v>86</v>
      </c>
      <c r="D15" s="11"/>
      <c r="E15" s="35"/>
      <c r="F15" s="35">
        <v>184073070</v>
      </c>
      <c r="G15" s="35">
        <v>256390</v>
      </c>
      <c r="H15" s="35">
        <v>70984960</v>
      </c>
      <c r="I15" s="25">
        <f t="shared" si="3"/>
        <v>112831720</v>
      </c>
      <c r="J15" s="25">
        <f t="shared" si="4"/>
        <v>112831720</v>
      </c>
      <c r="K15" s="25">
        <v>0</v>
      </c>
      <c r="L15" s="25">
        <f t="shared" si="0"/>
        <v>0</v>
      </c>
      <c r="M15" s="67">
        <f t="shared" si="1"/>
        <v>0.1392870776806189</v>
      </c>
      <c r="O15" s="122"/>
      <c r="P15" s="122"/>
    </row>
    <row r="16" spans="2:16" s="9" customFormat="1" ht="20.100000000000001" customHeight="1" x14ac:dyDescent="0.15">
      <c r="B16" s="106" t="s">
        <v>89</v>
      </c>
      <c r="C16" s="107"/>
      <c r="D16" s="107"/>
      <c r="E16" s="52">
        <f>SUM(E17:E18)</f>
        <v>1350000000</v>
      </c>
      <c r="F16" s="52">
        <f>SUM(F17:F18)</f>
        <v>14196573567</v>
      </c>
      <c r="G16" s="52">
        <f>SUM(G17:G18)</f>
        <v>1240056779</v>
      </c>
      <c r="H16" s="52">
        <f>SUM(H17:H18)</f>
        <v>328713655</v>
      </c>
      <c r="I16" s="52">
        <f t="shared" si="3"/>
        <v>12627803133</v>
      </c>
      <c r="J16" s="52">
        <f t="shared" si="4"/>
        <v>12531659433</v>
      </c>
      <c r="K16" s="52">
        <f>SUM(K17:K18)</f>
        <v>96143700</v>
      </c>
      <c r="L16" s="52">
        <f t="shared" ref="L16:L21" si="6">IFERROR(G16/E16,0)*100</f>
        <v>91.856057703703712</v>
      </c>
      <c r="M16" s="66">
        <f t="shared" ref="M16:M21" si="7">IFERROR(G16/F16,0)*100</f>
        <v>8.734901933537806</v>
      </c>
    </row>
    <row r="17" spans="2:16" s="9" customFormat="1" ht="20.100000000000001" customHeight="1" x14ac:dyDescent="0.15">
      <c r="B17" s="70" t="s">
        <v>0</v>
      </c>
      <c r="C17" s="11" t="s">
        <v>85</v>
      </c>
      <c r="D17" s="11"/>
      <c r="E17" s="35">
        <v>1350000000</v>
      </c>
      <c r="F17" s="35">
        <v>838866190</v>
      </c>
      <c r="G17" s="35">
        <v>303924690</v>
      </c>
      <c r="H17" s="35">
        <v>1638560</v>
      </c>
      <c r="I17" s="25">
        <f t="shared" si="3"/>
        <v>533302940</v>
      </c>
      <c r="J17" s="25">
        <f t="shared" si="4"/>
        <v>437159240</v>
      </c>
      <c r="K17" s="188">
        <v>96143700</v>
      </c>
      <c r="L17" s="25">
        <f t="shared" si="6"/>
        <v>22.51294</v>
      </c>
      <c r="M17" s="67">
        <f t="shared" si="7"/>
        <v>36.230413577641031</v>
      </c>
    </row>
    <row r="18" spans="2:16" s="9" customFormat="1" ht="20.100000000000001" customHeight="1" x14ac:dyDescent="0.15">
      <c r="B18" s="71"/>
      <c r="C18" s="11" t="s">
        <v>86</v>
      </c>
      <c r="D18" s="11"/>
      <c r="E18" s="35"/>
      <c r="F18" s="35">
        <v>13357707377</v>
      </c>
      <c r="G18" s="35">
        <v>936132089</v>
      </c>
      <c r="H18" s="35">
        <v>327075095</v>
      </c>
      <c r="I18" s="25">
        <f t="shared" si="3"/>
        <v>12094500193</v>
      </c>
      <c r="J18" s="25">
        <f t="shared" si="4"/>
        <v>12094500193</v>
      </c>
      <c r="K18" s="25">
        <v>0</v>
      </c>
      <c r="L18" s="25">
        <f t="shared" si="6"/>
        <v>0</v>
      </c>
      <c r="M18" s="67">
        <f t="shared" si="7"/>
        <v>7.008179342301518</v>
      </c>
      <c r="O18" s="122"/>
      <c r="P18" s="122"/>
    </row>
    <row r="19" spans="2:16" s="9" customFormat="1" ht="20.100000000000001" customHeight="1" x14ac:dyDescent="0.15">
      <c r="B19" s="106" t="s">
        <v>90</v>
      </c>
      <c r="C19" s="107"/>
      <c r="D19" s="107"/>
      <c r="E19" s="52">
        <f>SUM(E20:E21)</f>
        <v>720000000</v>
      </c>
      <c r="F19" s="52">
        <f>SUM(F20:F21)</f>
        <v>4706824807</v>
      </c>
      <c r="G19" s="52">
        <f>SUM(G20:G21)</f>
        <v>733685268</v>
      </c>
      <c r="H19" s="52">
        <f>SUM(H20:H21)</f>
        <v>113666480</v>
      </c>
      <c r="I19" s="52">
        <f t="shared" si="3"/>
        <v>3859473059</v>
      </c>
      <c r="J19" s="52">
        <f t="shared" si="4"/>
        <v>3770893059</v>
      </c>
      <c r="K19" s="52">
        <f>SUM(K20:K21)</f>
        <v>88580000</v>
      </c>
      <c r="L19" s="52">
        <f t="shared" si="6"/>
        <v>101.90073166666667</v>
      </c>
      <c r="M19" s="66">
        <f t="shared" si="7"/>
        <v>15.587690175101942</v>
      </c>
    </row>
    <row r="20" spans="2:16" s="9" customFormat="1" ht="20.100000000000001" customHeight="1" x14ac:dyDescent="0.15">
      <c r="B20" s="70" t="s">
        <v>0</v>
      </c>
      <c r="C20" s="11" t="s">
        <v>85</v>
      </c>
      <c r="D20" s="11"/>
      <c r="E20" s="35">
        <v>720000000</v>
      </c>
      <c r="F20" s="35">
        <v>603471830</v>
      </c>
      <c r="G20" s="35">
        <v>328200020</v>
      </c>
      <c r="H20" s="35">
        <v>21560</v>
      </c>
      <c r="I20" s="25">
        <f t="shared" si="3"/>
        <v>275250250</v>
      </c>
      <c r="J20" s="25">
        <f t="shared" si="4"/>
        <v>186670250</v>
      </c>
      <c r="K20" s="25">
        <v>88580000</v>
      </c>
      <c r="L20" s="25">
        <f t="shared" si="6"/>
        <v>45.583336111111109</v>
      </c>
      <c r="M20" s="67">
        <f t="shared" si="7"/>
        <v>54.385309087252679</v>
      </c>
    </row>
    <row r="21" spans="2:16" s="9" customFormat="1" ht="20.100000000000001" customHeight="1" x14ac:dyDescent="0.15">
      <c r="B21" s="71"/>
      <c r="C21" s="11" t="s">
        <v>86</v>
      </c>
      <c r="D21" s="11"/>
      <c r="E21" s="35"/>
      <c r="F21" s="35">
        <v>4103352977</v>
      </c>
      <c r="G21" s="35">
        <v>405485248</v>
      </c>
      <c r="H21" s="35">
        <v>113644920</v>
      </c>
      <c r="I21" s="25">
        <f t="shared" si="3"/>
        <v>3584222809</v>
      </c>
      <c r="J21" s="25">
        <f t="shared" si="4"/>
        <v>3584222809</v>
      </c>
      <c r="K21" s="25">
        <v>0</v>
      </c>
      <c r="L21" s="25">
        <f t="shared" si="6"/>
        <v>0</v>
      </c>
      <c r="M21" s="67">
        <f t="shared" si="7"/>
        <v>9.8818027664891286</v>
      </c>
      <c r="O21" s="122"/>
      <c r="P21" s="122"/>
    </row>
    <row r="22" spans="2:16" s="9" customFormat="1" ht="20.100000000000001" customHeight="1" x14ac:dyDescent="0.15">
      <c r="B22" s="106" t="s">
        <v>91</v>
      </c>
      <c r="C22" s="107"/>
      <c r="D22" s="107"/>
      <c r="E22" s="52">
        <f>SUM(E23:E24)</f>
        <v>0</v>
      </c>
      <c r="F22" s="52">
        <f>SUM(F23:F24)</f>
        <v>727250924</v>
      </c>
      <c r="G22" s="52">
        <f>SUM(G23:G24)</f>
        <v>21398400</v>
      </c>
      <c r="H22" s="52">
        <f>SUM(H23:H24)</f>
        <v>35133970</v>
      </c>
      <c r="I22" s="52">
        <f t="shared" si="3"/>
        <v>670718554</v>
      </c>
      <c r="J22" s="52">
        <f t="shared" si="4"/>
        <v>670718554</v>
      </c>
      <c r="K22" s="52">
        <f>SUM(K23:K24)</f>
        <v>0</v>
      </c>
      <c r="L22" s="52">
        <f t="shared" ref="L22:L33" si="8">IFERROR(G22/E22,0)*100</f>
        <v>0</v>
      </c>
      <c r="M22" s="66">
        <f t="shared" ref="M22:M33" si="9">IFERROR(G22/F22,0)*100</f>
        <v>2.9423682107277735</v>
      </c>
    </row>
    <row r="23" spans="2:16" s="9" customFormat="1" ht="20.100000000000001" customHeight="1" x14ac:dyDescent="0.15">
      <c r="B23" s="70" t="s">
        <v>0</v>
      </c>
      <c r="C23" s="11" t="s">
        <v>85</v>
      </c>
      <c r="D23" s="11"/>
      <c r="E23" s="35"/>
      <c r="F23" s="35">
        <v>0</v>
      </c>
      <c r="G23" s="35">
        <v>0</v>
      </c>
      <c r="H23" s="35">
        <v>0</v>
      </c>
      <c r="I23" s="25">
        <f t="shared" si="3"/>
        <v>0</v>
      </c>
      <c r="J23" s="25">
        <f t="shared" si="4"/>
        <v>0</v>
      </c>
      <c r="K23" s="25">
        <v>0</v>
      </c>
      <c r="L23" s="25">
        <f t="shared" si="8"/>
        <v>0</v>
      </c>
      <c r="M23" s="67">
        <f t="shared" si="9"/>
        <v>0</v>
      </c>
    </row>
    <row r="24" spans="2:16" s="9" customFormat="1" ht="20.100000000000001" customHeight="1" x14ac:dyDescent="0.15">
      <c r="B24" s="71"/>
      <c r="C24" s="11" t="s">
        <v>86</v>
      </c>
      <c r="D24" s="11"/>
      <c r="E24" s="35"/>
      <c r="F24" s="35">
        <v>727250924</v>
      </c>
      <c r="G24" s="35">
        <v>21398400</v>
      </c>
      <c r="H24" s="35">
        <v>35133970</v>
      </c>
      <c r="I24" s="25">
        <f t="shared" si="3"/>
        <v>670718554</v>
      </c>
      <c r="J24" s="25">
        <f t="shared" si="4"/>
        <v>670718554</v>
      </c>
      <c r="K24" s="25">
        <v>0</v>
      </c>
      <c r="L24" s="25">
        <f t="shared" si="8"/>
        <v>0</v>
      </c>
      <c r="M24" s="67">
        <f t="shared" si="9"/>
        <v>2.9423682107277735</v>
      </c>
      <c r="O24" s="122"/>
      <c r="P24" s="122"/>
    </row>
    <row r="25" spans="2:16" s="9" customFormat="1" ht="20.100000000000001" customHeight="1" x14ac:dyDescent="0.15">
      <c r="B25" s="106" t="s">
        <v>92</v>
      </c>
      <c r="C25" s="107"/>
      <c r="D25" s="107"/>
      <c r="E25" s="52">
        <f>SUM(E26:E27)</f>
        <v>0</v>
      </c>
      <c r="F25" s="52">
        <f>SUM(F26:F27)</f>
        <v>3863298123</v>
      </c>
      <c r="G25" s="52">
        <f>SUM(G26:G27)</f>
        <v>4455110</v>
      </c>
      <c r="H25" s="52">
        <f>SUM(H26:H27)</f>
        <v>0</v>
      </c>
      <c r="I25" s="52">
        <f t="shared" si="3"/>
        <v>3858843013</v>
      </c>
      <c r="J25" s="52">
        <f t="shared" si="4"/>
        <v>3858843013</v>
      </c>
      <c r="K25" s="52">
        <f>SUM(K26:K27)</f>
        <v>0</v>
      </c>
      <c r="L25" s="52">
        <f t="shared" si="8"/>
        <v>0</v>
      </c>
      <c r="M25" s="66">
        <f t="shared" si="9"/>
        <v>0.11531882495623803</v>
      </c>
    </row>
    <row r="26" spans="2:16" s="9" customFormat="1" ht="20.100000000000001" customHeight="1" x14ac:dyDescent="0.15">
      <c r="B26" s="70" t="s">
        <v>0</v>
      </c>
      <c r="C26" s="11" t="s">
        <v>85</v>
      </c>
      <c r="D26" s="11"/>
      <c r="E26" s="35"/>
      <c r="F26" s="35">
        <v>0</v>
      </c>
      <c r="G26" s="35">
        <v>0</v>
      </c>
      <c r="H26" s="35">
        <v>0</v>
      </c>
      <c r="I26" s="25">
        <f t="shared" si="3"/>
        <v>0</v>
      </c>
      <c r="J26" s="25">
        <f t="shared" si="4"/>
        <v>0</v>
      </c>
      <c r="K26" s="25">
        <v>0</v>
      </c>
      <c r="L26" s="25">
        <f t="shared" si="8"/>
        <v>0</v>
      </c>
      <c r="M26" s="67">
        <f t="shared" si="9"/>
        <v>0</v>
      </c>
    </row>
    <row r="27" spans="2:16" s="9" customFormat="1" ht="20.100000000000001" customHeight="1" x14ac:dyDescent="0.15">
      <c r="B27" s="71"/>
      <c r="C27" s="11" t="s">
        <v>86</v>
      </c>
      <c r="D27" s="11"/>
      <c r="E27" s="35"/>
      <c r="F27" s="35">
        <v>3863298123</v>
      </c>
      <c r="G27" s="35">
        <v>4455110</v>
      </c>
      <c r="H27" s="35">
        <v>0</v>
      </c>
      <c r="I27" s="25">
        <f t="shared" si="3"/>
        <v>3858843013</v>
      </c>
      <c r="J27" s="25">
        <f t="shared" si="4"/>
        <v>3858843013</v>
      </c>
      <c r="K27" s="25">
        <v>0</v>
      </c>
      <c r="L27" s="25">
        <f t="shared" si="8"/>
        <v>0</v>
      </c>
      <c r="M27" s="67">
        <f t="shared" si="9"/>
        <v>0.11531882495623803</v>
      </c>
      <c r="O27" s="122"/>
      <c r="P27" s="122"/>
    </row>
    <row r="28" spans="2:16" s="9" customFormat="1" ht="20.100000000000001" customHeight="1" x14ac:dyDescent="0.15">
      <c r="B28" s="106" t="s">
        <v>93</v>
      </c>
      <c r="C28" s="107"/>
      <c r="D28" s="107"/>
      <c r="E28" s="52">
        <f>SUM(E29:E30)</f>
        <v>300000000</v>
      </c>
      <c r="F28" s="52">
        <f>SUM(F29:F30)</f>
        <v>3324500716</v>
      </c>
      <c r="G28" s="52">
        <f>SUM(G29:G30)</f>
        <v>1272741437</v>
      </c>
      <c r="H28" s="52">
        <f>SUM(H29:H30)</f>
        <v>34918270</v>
      </c>
      <c r="I28" s="52">
        <f t="shared" si="3"/>
        <v>2016841009</v>
      </c>
      <c r="J28" s="52">
        <f t="shared" si="4"/>
        <v>1976312969</v>
      </c>
      <c r="K28" s="52">
        <f>SUM(K29:K30)</f>
        <v>40528040</v>
      </c>
      <c r="L28" s="52">
        <f t="shared" si="8"/>
        <v>424.24714566666665</v>
      </c>
      <c r="M28" s="66">
        <f t="shared" si="9"/>
        <v>38.28368665630331</v>
      </c>
    </row>
    <row r="29" spans="2:16" s="9" customFormat="1" ht="20.100000000000001" customHeight="1" x14ac:dyDescent="0.15">
      <c r="B29" s="70" t="s">
        <v>0</v>
      </c>
      <c r="C29" s="11" t="s">
        <v>85</v>
      </c>
      <c r="D29" s="11"/>
      <c r="E29" s="35">
        <v>300000000</v>
      </c>
      <c r="F29" s="35">
        <v>1481435776</v>
      </c>
      <c r="G29" s="35">
        <v>1016188777</v>
      </c>
      <c r="H29" s="35">
        <v>0</v>
      </c>
      <c r="I29" s="25">
        <f t="shared" si="3"/>
        <v>465246999</v>
      </c>
      <c r="J29" s="25">
        <f t="shared" si="4"/>
        <v>424718959</v>
      </c>
      <c r="K29" s="25">
        <v>40528040</v>
      </c>
      <c r="L29" s="25">
        <f t="shared" si="8"/>
        <v>338.72959233333336</v>
      </c>
      <c r="M29" s="67">
        <f t="shared" si="9"/>
        <v>68.594858681204144</v>
      </c>
    </row>
    <row r="30" spans="2:16" s="9" customFormat="1" ht="20.100000000000001" customHeight="1" thickBot="1" x14ac:dyDescent="0.2">
      <c r="B30" s="71"/>
      <c r="C30" s="11" t="s">
        <v>86</v>
      </c>
      <c r="D30" s="11"/>
      <c r="E30" s="35"/>
      <c r="F30" s="35">
        <v>1843064940</v>
      </c>
      <c r="G30" s="35">
        <v>256552660</v>
      </c>
      <c r="H30" s="35">
        <v>34918270</v>
      </c>
      <c r="I30" s="25">
        <f t="shared" si="3"/>
        <v>1551594010</v>
      </c>
      <c r="J30" s="25">
        <f t="shared" si="4"/>
        <v>1551594010</v>
      </c>
      <c r="K30" s="25">
        <v>0</v>
      </c>
      <c r="L30" s="25">
        <f t="shared" si="8"/>
        <v>0</v>
      </c>
      <c r="M30" s="67">
        <f t="shared" si="9"/>
        <v>13.919892589351734</v>
      </c>
      <c r="O30" s="122"/>
      <c r="P30" s="122"/>
    </row>
    <row r="31" spans="2:16" s="9" customFormat="1" ht="20.100000000000001" customHeight="1" x14ac:dyDescent="0.15">
      <c r="B31" s="218" t="s">
        <v>94</v>
      </c>
      <c r="C31" s="219"/>
      <c r="D31" s="219"/>
      <c r="E31" s="133">
        <f>SUM(E32:E33)</f>
        <v>2680000000</v>
      </c>
      <c r="F31" s="133">
        <f>SUM(F32:F33)</f>
        <v>10305605032</v>
      </c>
      <c r="G31" s="133">
        <f>SUM(G32:G33)</f>
        <v>4413866769</v>
      </c>
      <c r="H31" s="133">
        <f>SUM(H32:H33)</f>
        <v>445663570</v>
      </c>
      <c r="I31" s="133">
        <f t="shared" si="3"/>
        <v>5446074693</v>
      </c>
      <c r="J31" s="133">
        <f t="shared" si="4"/>
        <v>5145404693</v>
      </c>
      <c r="K31" s="133">
        <f>SUM(K32:K33)</f>
        <v>300670000</v>
      </c>
      <c r="L31" s="133">
        <f t="shared" si="8"/>
        <v>164.6965212313433</v>
      </c>
      <c r="M31" s="134">
        <f t="shared" si="9"/>
        <v>42.829768415289294</v>
      </c>
    </row>
    <row r="32" spans="2:16" s="9" customFormat="1" ht="20.100000000000001" customHeight="1" x14ac:dyDescent="0.15">
      <c r="B32" s="220"/>
      <c r="C32" s="125" t="s">
        <v>85</v>
      </c>
      <c r="D32" s="125"/>
      <c r="E32" s="126">
        <f t="shared" ref="E32:H33" si="10">E35</f>
        <v>1980000000</v>
      </c>
      <c r="F32" s="126">
        <f t="shared" si="10"/>
        <v>4654446940</v>
      </c>
      <c r="G32" s="126">
        <f t="shared" si="10"/>
        <v>3649630320</v>
      </c>
      <c r="H32" s="126">
        <f t="shared" si="10"/>
        <v>6242620</v>
      </c>
      <c r="I32" s="127">
        <f t="shared" si="3"/>
        <v>998574000</v>
      </c>
      <c r="J32" s="127">
        <f t="shared" si="4"/>
        <v>697904000</v>
      </c>
      <c r="K32" s="127">
        <f>K35</f>
        <v>300670000</v>
      </c>
      <c r="L32" s="127">
        <f t="shared" si="8"/>
        <v>184.32476363636363</v>
      </c>
      <c r="M32" s="128">
        <f t="shared" si="9"/>
        <v>78.411686007962103</v>
      </c>
    </row>
    <row r="33" spans="2:16" s="9" customFormat="1" ht="20.100000000000001" customHeight="1" thickBot="1" x14ac:dyDescent="0.2">
      <c r="B33" s="221"/>
      <c r="C33" s="135" t="s">
        <v>86</v>
      </c>
      <c r="D33" s="135"/>
      <c r="E33" s="136">
        <f t="shared" si="10"/>
        <v>700000000</v>
      </c>
      <c r="F33" s="136">
        <f t="shared" si="10"/>
        <v>5651158092</v>
      </c>
      <c r="G33" s="136">
        <f t="shared" si="10"/>
        <v>764236449</v>
      </c>
      <c r="H33" s="136">
        <f t="shared" si="10"/>
        <v>439420950</v>
      </c>
      <c r="I33" s="137">
        <f t="shared" si="3"/>
        <v>4447500693</v>
      </c>
      <c r="J33" s="137">
        <f t="shared" si="4"/>
        <v>4447500693</v>
      </c>
      <c r="K33" s="137">
        <f>K36</f>
        <v>0</v>
      </c>
      <c r="L33" s="137">
        <f t="shared" si="8"/>
        <v>109.17663557142858</v>
      </c>
      <c r="M33" s="138">
        <f t="shared" si="9"/>
        <v>13.523536884977311</v>
      </c>
    </row>
    <row r="34" spans="2:16" s="9" customFormat="1" ht="20.100000000000001" customHeight="1" x14ac:dyDescent="0.15">
      <c r="B34" s="106" t="s">
        <v>95</v>
      </c>
      <c r="C34" s="107"/>
      <c r="D34" s="107"/>
      <c r="E34" s="52">
        <f>SUM(E35:E36)</f>
        <v>2680000000</v>
      </c>
      <c r="F34" s="52">
        <f>SUM(F35:F36)</f>
        <v>10305605032</v>
      </c>
      <c r="G34" s="52">
        <f>SUM(G35:G36)</f>
        <v>4413866769</v>
      </c>
      <c r="H34" s="52">
        <f>SUM(H35:H36)</f>
        <v>445663570</v>
      </c>
      <c r="I34" s="52">
        <f t="shared" si="3"/>
        <v>5446074693</v>
      </c>
      <c r="J34" s="52">
        <f t="shared" si="4"/>
        <v>5145404693</v>
      </c>
      <c r="K34" s="52">
        <f>SUM(K35:K36)</f>
        <v>300670000</v>
      </c>
      <c r="L34" s="52">
        <f>IFERROR(G34/E34,0)*100</f>
        <v>164.6965212313433</v>
      </c>
      <c r="M34" s="66">
        <f>IFERROR(G34/F34,0)*100</f>
        <v>42.829768415289294</v>
      </c>
    </row>
    <row r="35" spans="2:16" s="9" customFormat="1" ht="20.100000000000001" customHeight="1" x14ac:dyDescent="0.15">
      <c r="B35" s="222" t="s">
        <v>0</v>
      </c>
      <c r="C35" s="96" t="s">
        <v>85</v>
      </c>
      <c r="D35" s="96"/>
      <c r="E35" s="131">
        <v>1980000000</v>
      </c>
      <c r="F35" s="131">
        <v>4654446940</v>
      </c>
      <c r="G35" s="131">
        <v>3649630320</v>
      </c>
      <c r="H35" s="131">
        <v>6242620</v>
      </c>
      <c r="I35" s="98">
        <f t="shared" si="3"/>
        <v>998574000</v>
      </c>
      <c r="J35" s="98">
        <f t="shared" si="4"/>
        <v>697904000</v>
      </c>
      <c r="K35" s="98">
        <v>300670000</v>
      </c>
      <c r="L35" s="98">
        <f>IFERROR(G35/E35,0)*100</f>
        <v>184.32476363636363</v>
      </c>
      <c r="M35" s="132">
        <f>IFERROR(G35/F35,0)*100</f>
        <v>78.411686007962103</v>
      </c>
    </row>
    <row r="36" spans="2:16" s="9" customFormat="1" ht="20.100000000000001" customHeight="1" thickBot="1" x14ac:dyDescent="0.2">
      <c r="B36" s="223"/>
      <c r="C36" s="53" t="s">
        <v>86</v>
      </c>
      <c r="D36" s="53"/>
      <c r="E36" s="54">
        <v>700000000</v>
      </c>
      <c r="F36" s="54">
        <v>5651158092</v>
      </c>
      <c r="G36" s="54">
        <v>764236449</v>
      </c>
      <c r="H36" s="54">
        <v>439420950</v>
      </c>
      <c r="I36" s="30">
        <f t="shared" si="3"/>
        <v>4447500693</v>
      </c>
      <c r="J36" s="30">
        <f t="shared" si="4"/>
        <v>4447500693</v>
      </c>
      <c r="K36" s="30"/>
      <c r="L36" s="30">
        <f>IFERROR(G36/E36,0)*100</f>
        <v>109.17663557142858</v>
      </c>
      <c r="M36" s="139">
        <f>IFERROR(G36/F36,0)*100</f>
        <v>13.523536884977311</v>
      </c>
      <c r="O36" s="122"/>
      <c r="P36" s="122"/>
    </row>
  </sheetData>
  <mergeCells count="12">
    <mergeCell ref="B2:M2"/>
    <mergeCell ref="L3:M3"/>
    <mergeCell ref="B4:D4"/>
    <mergeCell ref="L4:M4"/>
    <mergeCell ref="L5:M5"/>
    <mergeCell ref="B7:D7"/>
    <mergeCell ref="B8:B9"/>
    <mergeCell ref="B31:D31"/>
    <mergeCell ref="B32:B33"/>
    <mergeCell ref="B35:B36"/>
    <mergeCell ref="B10:D10"/>
    <mergeCell ref="B11:B12"/>
  </mergeCells>
  <phoneticPr fontId="3" type="noConversion"/>
  <pageMargins left="0.28000000000000003" right="0.26" top="0.98425196850393704" bottom="0.59055118110236204" header="0" footer="0.39370078740157499"/>
  <pageSetup paperSize="9" scale="78" orientation="portrait" r:id="rId1"/>
  <headerFooter alignWithMargins="0">
    <oddFooter>&amp;N쪽 중 &amp;P쪽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L50"/>
  <sheetViews>
    <sheetView showGridLines="0" topLeftCell="B1" zoomScaleNormal="100" workbookViewId="0">
      <selection activeCell="E23" sqref="E23"/>
    </sheetView>
  </sheetViews>
  <sheetFormatPr defaultRowHeight="13.5" x14ac:dyDescent="0.15"/>
  <cols>
    <col min="1" max="1" width="1.77734375" style="13" customWidth="1"/>
    <col min="2" max="2" width="1.21875" style="19" customWidth="1"/>
    <col min="3" max="3" width="24.44140625" style="19" bestFit="1" customWidth="1"/>
    <col min="4" max="4" width="13.77734375" style="19" customWidth="1"/>
    <col min="5" max="6" width="13.77734375" style="20" customWidth="1"/>
    <col min="7" max="10" width="13.77734375" style="19" customWidth="1"/>
    <col min="11" max="12" width="8.77734375" style="19" customWidth="1"/>
    <col min="13" max="16384" width="8.88671875" style="13"/>
  </cols>
  <sheetData>
    <row r="1" spans="2:12" ht="32.25" customHeight="1" x14ac:dyDescent="0.15">
      <c r="B1" s="239" t="s">
        <v>153</v>
      </c>
      <c r="C1" s="239"/>
      <c r="D1" s="239"/>
      <c r="E1" s="239"/>
      <c r="F1" s="239"/>
      <c r="G1" s="239"/>
      <c r="H1" s="239"/>
      <c r="I1" s="239"/>
      <c r="J1" s="239"/>
      <c r="K1" s="239"/>
      <c r="L1" s="239"/>
    </row>
    <row r="2" spans="2:12" ht="26.25" customHeight="1" x14ac:dyDescent="0.15">
      <c r="B2" s="14"/>
      <c r="C2" s="15"/>
      <c r="D2" s="2"/>
      <c r="E2" s="2"/>
      <c r="F2" s="2"/>
      <c r="G2" s="2"/>
      <c r="J2" s="38" t="s">
        <v>15</v>
      </c>
      <c r="K2" s="205" t="s">
        <v>150</v>
      </c>
      <c r="L2" s="205"/>
    </row>
    <row r="3" spans="2:12" s="16" customFormat="1" ht="14.25" customHeight="1" thickBot="1" x14ac:dyDescent="0.2">
      <c r="B3" s="206" t="str">
        <f>'군구세외 일반회계 '!B4:D4</f>
        <v>2022. 10월</v>
      </c>
      <c r="C3" s="206"/>
      <c r="D3" s="206"/>
      <c r="E3" s="39"/>
      <c r="F3" s="39"/>
      <c r="G3" s="39"/>
      <c r="H3" s="39"/>
      <c r="I3" s="39"/>
      <c r="J3" s="39"/>
      <c r="K3" s="207" t="s">
        <v>16</v>
      </c>
      <c r="L3" s="207"/>
    </row>
    <row r="4" spans="2:12" s="16" customFormat="1" ht="16.5" customHeight="1" x14ac:dyDescent="0.15">
      <c r="B4" s="240" t="s">
        <v>17</v>
      </c>
      <c r="C4" s="241"/>
      <c r="D4" s="244" t="s">
        <v>18</v>
      </c>
      <c r="E4" s="244" t="s">
        <v>19</v>
      </c>
      <c r="F4" s="244" t="s">
        <v>20</v>
      </c>
      <c r="G4" s="244" t="s">
        <v>21</v>
      </c>
      <c r="H4" s="109" t="s">
        <v>81</v>
      </c>
      <c r="I4" s="108"/>
      <c r="J4" s="109"/>
      <c r="K4" s="241" t="s">
        <v>75</v>
      </c>
      <c r="L4" s="246"/>
    </row>
    <row r="5" spans="2:12" s="16" customFormat="1" ht="25.5" customHeight="1" thickBot="1" x14ac:dyDescent="0.2">
      <c r="B5" s="242"/>
      <c r="C5" s="243"/>
      <c r="D5" s="245"/>
      <c r="E5" s="243"/>
      <c r="F5" s="243"/>
      <c r="G5" s="243"/>
      <c r="H5" s="113" t="s">
        <v>82</v>
      </c>
      <c r="I5" s="113" t="s">
        <v>83</v>
      </c>
      <c r="J5" s="113" t="s">
        <v>84</v>
      </c>
      <c r="K5" s="31" t="s">
        <v>23</v>
      </c>
      <c r="L5" s="32" t="s">
        <v>24</v>
      </c>
    </row>
    <row r="6" spans="2:12" s="16" customFormat="1" ht="22.5" customHeight="1" thickBot="1" x14ac:dyDescent="0.2">
      <c r="B6" s="233" t="s">
        <v>25</v>
      </c>
      <c r="C6" s="234"/>
      <c r="D6" s="21">
        <f>D7+D14+D29</f>
        <v>0</v>
      </c>
      <c r="E6" s="21">
        <f>E7+E14+E29</f>
        <v>15222347934</v>
      </c>
      <c r="F6" s="21">
        <f>F7+F14+F29</f>
        <v>13844163990</v>
      </c>
      <c r="G6" s="21">
        <f>G7+G14+G29</f>
        <v>0</v>
      </c>
      <c r="H6" s="21">
        <f t="shared" ref="H6:H16" si="0">(E6-(F6+G6))</f>
        <v>1378183944</v>
      </c>
      <c r="I6" s="21">
        <f t="shared" ref="I6:I16" si="1">H6-J6</f>
        <v>1378183944</v>
      </c>
      <c r="J6" s="21">
        <f>J7+J14+J29</f>
        <v>0</v>
      </c>
      <c r="K6" s="40">
        <f t="shared" ref="K6:K16" si="2">IFERROR(F6/E6,0)*100</f>
        <v>90.946311633557229</v>
      </c>
      <c r="L6" s="41">
        <f>IF(F6=0,0,+(F6+G6)/E6)*100</f>
        <v>90.946311633557229</v>
      </c>
    </row>
    <row r="7" spans="2:12" s="16" customFormat="1" ht="22.5" customHeight="1" x14ac:dyDescent="0.15">
      <c r="B7" s="235" t="s">
        <v>26</v>
      </c>
      <c r="C7" s="236"/>
      <c r="D7" s="22">
        <f>D8+D10</f>
        <v>0</v>
      </c>
      <c r="E7" s="22">
        <f>E8+E10</f>
        <v>8650793730</v>
      </c>
      <c r="F7" s="22">
        <f>F8+F10</f>
        <v>8650793730</v>
      </c>
      <c r="G7" s="22">
        <f>G8+G10</f>
        <v>0</v>
      </c>
      <c r="H7" s="22">
        <f t="shared" si="0"/>
        <v>0</v>
      </c>
      <c r="I7" s="22">
        <f t="shared" si="1"/>
        <v>0</v>
      </c>
      <c r="J7" s="22">
        <f>J8+J10</f>
        <v>0</v>
      </c>
      <c r="K7" s="42">
        <f t="shared" si="2"/>
        <v>100</v>
      </c>
      <c r="L7" s="43">
        <f>IF(F7=0,0,+(F7+G7)/E7)*100</f>
        <v>100</v>
      </c>
    </row>
    <row r="8" spans="2:12" ht="22.5" customHeight="1" x14ac:dyDescent="0.15">
      <c r="B8" s="23" t="s">
        <v>129</v>
      </c>
      <c r="C8" s="17"/>
      <c r="D8" s="24">
        <f>SUM(D9:D9)</f>
        <v>0</v>
      </c>
      <c r="E8" s="24">
        <f>SUM(E9:E9)</f>
        <v>0</v>
      </c>
      <c r="F8" s="24">
        <f>SUM(F9:F9)</f>
        <v>0</v>
      </c>
      <c r="G8" s="24">
        <f>SUM(G9:G9)</f>
        <v>0</v>
      </c>
      <c r="H8" s="24">
        <f t="shared" si="0"/>
        <v>0</v>
      </c>
      <c r="I8" s="24">
        <f t="shared" si="1"/>
        <v>0</v>
      </c>
      <c r="J8" s="24">
        <f>SUM(J9:J9)</f>
        <v>0</v>
      </c>
      <c r="K8" s="44">
        <f t="shared" si="2"/>
        <v>0</v>
      </c>
      <c r="L8" s="45">
        <f>IF(F8=0,0,+(F8+G8)/E8)*100</f>
        <v>0</v>
      </c>
    </row>
    <row r="9" spans="2:12" ht="22.5" customHeight="1" x14ac:dyDescent="0.15">
      <c r="B9" s="148"/>
      <c r="C9" s="150" t="s">
        <v>29</v>
      </c>
      <c r="D9" s="35"/>
      <c r="E9" s="35"/>
      <c r="F9" s="35"/>
      <c r="G9" s="35"/>
      <c r="H9" s="25">
        <f t="shared" si="0"/>
        <v>0</v>
      </c>
      <c r="I9" s="25">
        <f t="shared" si="1"/>
        <v>0</v>
      </c>
      <c r="J9" s="25"/>
      <c r="K9" s="33">
        <f t="shared" si="2"/>
        <v>0</v>
      </c>
      <c r="L9" s="34">
        <f>IF(F9=0,0,+(F9+G9)/E9)*100</f>
        <v>0</v>
      </c>
    </row>
    <row r="10" spans="2:12" ht="22.5" customHeight="1" x14ac:dyDescent="0.15">
      <c r="B10" s="23" t="s">
        <v>130</v>
      </c>
      <c r="C10" s="17"/>
      <c r="D10" s="24">
        <f>SUM(D11:D13)</f>
        <v>0</v>
      </c>
      <c r="E10" s="24">
        <f>SUM(E11:E13)</f>
        <v>8650793730</v>
      </c>
      <c r="F10" s="24">
        <f>SUM(F11:F13)</f>
        <v>8650793730</v>
      </c>
      <c r="G10" s="24">
        <f>SUM(G11:G13)</f>
        <v>0</v>
      </c>
      <c r="H10" s="24">
        <f t="shared" si="0"/>
        <v>0</v>
      </c>
      <c r="I10" s="24">
        <f t="shared" si="1"/>
        <v>0</v>
      </c>
      <c r="J10" s="24">
        <f>SUM(J11:J13)</f>
        <v>0</v>
      </c>
      <c r="K10" s="44">
        <f t="shared" si="2"/>
        <v>100</v>
      </c>
      <c r="L10" s="45">
        <f t="shared" ref="L10:L16" si="3">IF(F10=0,0,+(F10+G10)/E10)*100</f>
        <v>100</v>
      </c>
    </row>
    <row r="11" spans="2:12" ht="22.5" customHeight="1" x14ac:dyDescent="0.15">
      <c r="B11" s="229"/>
      <c r="C11" s="150" t="s">
        <v>27</v>
      </c>
      <c r="D11" s="35"/>
      <c r="E11" s="35"/>
      <c r="F11" s="35"/>
      <c r="G11" s="35"/>
      <c r="H11" s="25">
        <f t="shared" si="0"/>
        <v>0</v>
      </c>
      <c r="I11" s="25">
        <f t="shared" si="1"/>
        <v>0</v>
      </c>
      <c r="J11" s="25"/>
      <c r="K11" s="33">
        <f t="shared" si="2"/>
        <v>0</v>
      </c>
      <c r="L11" s="34">
        <f t="shared" si="3"/>
        <v>0</v>
      </c>
    </row>
    <row r="12" spans="2:12" ht="22.5" customHeight="1" x14ac:dyDescent="0.15">
      <c r="B12" s="229"/>
      <c r="C12" s="150" t="s">
        <v>28</v>
      </c>
      <c r="D12" s="35"/>
      <c r="E12" s="35">
        <v>8640688000</v>
      </c>
      <c r="F12" s="35">
        <v>8640688000</v>
      </c>
      <c r="G12" s="35"/>
      <c r="H12" s="25">
        <f t="shared" si="0"/>
        <v>0</v>
      </c>
      <c r="I12" s="25">
        <f t="shared" si="1"/>
        <v>0</v>
      </c>
      <c r="J12" s="25"/>
      <c r="K12" s="33">
        <f t="shared" si="2"/>
        <v>100</v>
      </c>
      <c r="L12" s="34">
        <f t="shared" si="3"/>
        <v>100</v>
      </c>
    </row>
    <row r="13" spans="2:12" s="16" customFormat="1" ht="22.5" customHeight="1" x14ac:dyDescent="0.15">
      <c r="B13" s="229"/>
      <c r="C13" s="150" t="s">
        <v>30</v>
      </c>
      <c r="D13" s="35"/>
      <c r="E13" s="35">
        <v>10105730</v>
      </c>
      <c r="F13" s="35">
        <v>10105730</v>
      </c>
      <c r="G13" s="35"/>
      <c r="H13" s="25">
        <f t="shared" si="0"/>
        <v>0</v>
      </c>
      <c r="I13" s="25">
        <f t="shared" si="1"/>
        <v>0</v>
      </c>
      <c r="J13" s="25"/>
      <c r="K13" s="33">
        <f t="shared" si="2"/>
        <v>100</v>
      </c>
      <c r="L13" s="34">
        <f t="shared" si="3"/>
        <v>100</v>
      </c>
    </row>
    <row r="14" spans="2:12" s="16" customFormat="1" ht="22.5" customHeight="1" x14ac:dyDescent="0.15">
      <c r="B14" s="237" t="s">
        <v>31</v>
      </c>
      <c r="C14" s="238"/>
      <c r="D14" s="28">
        <f>D15+D17</f>
        <v>0</v>
      </c>
      <c r="E14" s="28">
        <f>E15+E17</f>
        <v>1173690274</v>
      </c>
      <c r="F14" s="28">
        <f>F15+F17</f>
        <v>371849190</v>
      </c>
      <c r="G14" s="28">
        <f>G15+G17</f>
        <v>0</v>
      </c>
      <c r="H14" s="22">
        <f t="shared" si="0"/>
        <v>801841084</v>
      </c>
      <c r="I14" s="22">
        <f t="shared" si="1"/>
        <v>801841084</v>
      </c>
      <c r="J14" s="28">
        <f>J15+J17</f>
        <v>0</v>
      </c>
      <c r="K14" s="46">
        <f t="shared" si="2"/>
        <v>31.682054306603209</v>
      </c>
      <c r="L14" s="43">
        <f t="shared" si="3"/>
        <v>31.682054306603209</v>
      </c>
    </row>
    <row r="15" spans="2:12" ht="22.5" customHeight="1" x14ac:dyDescent="0.15">
      <c r="B15" s="23" t="s">
        <v>35</v>
      </c>
      <c r="C15" s="17"/>
      <c r="D15" s="24">
        <f>SUM(D16)</f>
        <v>0</v>
      </c>
      <c r="E15" s="24">
        <f>SUM(E16)</f>
        <v>0</v>
      </c>
      <c r="F15" s="24">
        <f>SUM(F16)</f>
        <v>0</v>
      </c>
      <c r="G15" s="24">
        <f>SUM(G16)</f>
        <v>0</v>
      </c>
      <c r="H15" s="24">
        <f t="shared" si="0"/>
        <v>0</v>
      </c>
      <c r="I15" s="24">
        <f t="shared" si="1"/>
        <v>0</v>
      </c>
      <c r="J15" s="24">
        <f>SUM(J16)</f>
        <v>0</v>
      </c>
      <c r="K15" s="44">
        <f t="shared" si="2"/>
        <v>0</v>
      </c>
      <c r="L15" s="45">
        <f t="shared" si="3"/>
        <v>0</v>
      </c>
    </row>
    <row r="16" spans="2:12" s="16" customFormat="1" ht="22.5" customHeight="1" x14ac:dyDescent="0.15">
      <c r="B16" s="148"/>
      <c r="C16" s="150" t="s">
        <v>39</v>
      </c>
      <c r="D16" s="35"/>
      <c r="E16" s="35"/>
      <c r="F16" s="35"/>
      <c r="G16" s="35"/>
      <c r="H16" s="25">
        <f t="shared" si="0"/>
        <v>0</v>
      </c>
      <c r="I16" s="25">
        <f t="shared" si="1"/>
        <v>0</v>
      </c>
      <c r="J16" s="25"/>
      <c r="K16" s="33">
        <f t="shared" si="2"/>
        <v>0</v>
      </c>
      <c r="L16" s="34">
        <f t="shared" si="3"/>
        <v>0</v>
      </c>
    </row>
    <row r="17" spans="2:12" ht="22.5" customHeight="1" x14ac:dyDescent="0.15">
      <c r="B17" s="23" t="s">
        <v>40</v>
      </c>
      <c r="C17" s="17"/>
      <c r="D17" s="24">
        <f>SUM(D18:D28)</f>
        <v>0</v>
      </c>
      <c r="E17" s="24">
        <f>SUM(E18:E28)</f>
        <v>1173690274</v>
      </c>
      <c r="F17" s="24">
        <f>SUM(F18:F28)</f>
        <v>371849190</v>
      </c>
      <c r="G17" s="24">
        <f>SUM(G18:G28)</f>
        <v>0</v>
      </c>
      <c r="H17" s="24">
        <f t="shared" ref="H17:H27" si="4">(E17-(F17+G17))</f>
        <v>801841084</v>
      </c>
      <c r="I17" s="24">
        <f t="shared" ref="I17:I27" si="5">H17-J17</f>
        <v>801841084</v>
      </c>
      <c r="J17" s="24">
        <f>SUM(J18:J28)</f>
        <v>0</v>
      </c>
      <c r="K17" s="44">
        <f t="shared" ref="K17:K27" si="6">IFERROR(F17/E17,0)*100</f>
        <v>31.682054306603209</v>
      </c>
      <c r="L17" s="45">
        <f t="shared" ref="L17:L27" si="7">IF(F17=0,0,+(F17+G17)/E17)*100</f>
        <v>31.682054306603209</v>
      </c>
    </row>
    <row r="18" spans="2:12" ht="22.5" customHeight="1" x14ac:dyDescent="0.15">
      <c r="B18" s="229"/>
      <c r="C18" s="12" t="s">
        <v>29</v>
      </c>
      <c r="D18" s="35"/>
      <c r="E18" s="35"/>
      <c r="F18" s="35"/>
      <c r="G18" s="35"/>
      <c r="H18" s="25">
        <f t="shared" si="4"/>
        <v>0</v>
      </c>
      <c r="I18" s="25">
        <f t="shared" si="5"/>
        <v>0</v>
      </c>
      <c r="J18" s="25"/>
      <c r="K18" s="33">
        <f t="shared" si="6"/>
        <v>0</v>
      </c>
      <c r="L18" s="34">
        <f t="shared" si="7"/>
        <v>0</v>
      </c>
    </row>
    <row r="19" spans="2:12" ht="22.5" customHeight="1" x14ac:dyDescent="0.15">
      <c r="B19" s="229"/>
      <c r="C19" s="12" t="s">
        <v>27</v>
      </c>
      <c r="D19" s="35"/>
      <c r="E19" s="35"/>
      <c r="F19" s="35"/>
      <c r="G19" s="35"/>
      <c r="H19" s="25">
        <f t="shared" si="4"/>
        <v>0</v>
      </c>
      <c r="I19" s="25">
        <f t="shared" si="5"/>
        <v>0</v>
      </c>
      <c r="J19" s="25"/>
      <c r="K19" s="33">
        <f t="shared" si="6"/>
        <v>0</v>
      </c>
      <c r="L19" s="34">
        <f t="shared" si="7"/>
        <v>0</v>
      </c>
    </row>
    <row r="20" spans="2:12" ht="22.5" customHeight="1" x14ac:dyDescent="0.15">
      <c r="B20" s="229"/>
      <c r="C20" s="12" t="s">
        <v>28</v>
      </c>
      <c r="D20" s="35"/>
      <c r="E20" s="35"/>
      <c r="F20" s="35"/>
      <c r="G20" s="35"/>
      <c r="H20" s="25">
        <f t="shared" si="4"/>
        <v>0</v>
      </c>
      <c r="I20" s="25">
        <f t="shared" si="5"/>
        <v>0</v>
      </c>
      <c r="J20" s="25"/>
      <c r="K20" s="33">
        <f t="shared" si="6"/>
        <v>0</v>
      </c>
      <c r="L20" s="34">
        <f t="shared" si="7"/>
        <v>0</v>
      </c>
    </row>
    <row r="21" spans="2:12" ht="22.5" customHeight="1" x14ac:dyDescent="0.15">
      <c r="B21" s="229"/>
      <c r="C21" s="12" t="s">
        <v>30</v>
      </c>
      <c r="D21" s="35"/>
      <c r="E21" s="35"/>
      <c r="F21" s="35"/>
      <c r="G21" s="35"/>
      <c r="H21" s="25">
        <f t="shared" si="4"/>
        <v>0</v>
      </c>
      <c r="I21" s="25">
        <f t="shared" si="5"/>
        <v>0</v>
      </c>
      <c r="J21" s="25"/>
      <c r="K21" s="33">
        <f t="shared" si="6"/>
        <v>0</v>
      </c>
      <c r="L21" s="34">
        <f t="shared" si="7"/>
        <v>0</v>
      </c>
    </row>
    <row r="22" spans="2:12" ht="22.5" customHeight="1" x14ac:dyDescent="0.15">
      <c r="B22" s="229"/>
      <c r="C22" s="12" t="s">
        <v>39</v>
      </c>
      <c r="D22" s="35"/>
      <c r="E22" s="35"/>
      <c r="F22" s="35"/>
      <c r="G22" s="35"/>
      <c r="H22" s="25">
        <f t="shared" si="4"/>
        <v>0</v>
      </c>
      <c r="I22" s="25">
        <f t="shared" si="5"/>
        <v>0</v>
      </c>
      <c r="J22" s="25"/>
      <c r="K22" s="33">
        <f t="shared" si="6"/>
        <v>0</v>
      </c>
      <c r="L22" s="34">
        <f t="shared" si="7"/>
        <v>0</v>
      </c>
    </row>
    <row r="23" spans="2:12" ht="22.5" customHeight="1" x14ac:dyDescent="0.15">
      <c r="B23" s="229"/>
      <c r="C23" s="12" t="s">
        <v>36</v>
      </c>
      <c r="D23" s="35"/>
      <c r="E23" s="35">
        <v>47702500</v>
      </c>
      <c r="F23" s="35">
        <v>14000000</v>
      </c>
      <c r="G23" s="35"/>
      <c r="H23" s="25">
        <f t="shared" si="4"/>
        <v>33702500</v>
      </c>
      <c r="I23" s="25">
        <f t="shared" si="5"/>
        <v>33702500</v>
      </c>
      <c r="J23" s="25"/>
      <c r="K23" s="33">
        <f t="shared" si="6"/>
        <v>29.348566636968716</v>
      </c>
      <c r="L23" s="34">
        <f t="shared" si="7"/>
        <v>29.348566636968716</v>
      </c>
    </row>
    <row r="24" spans="2:12" ht="22.5" customHeight="1" x14ac:dyDescent="0.15">
      <c r="B24" s="229"/>
      <c r="C24" s="12" t="s">
        <v>37</v>
      </c>
      <c r="D24" s="35"/>
      <c r="E24" s="35"/>
      <c r="F24" s="35"/>
      <c r="G24" s="35"/>
      <c r="H24" s="25">
        <f t="shared" si="4"/>
        <v>0</v>
      </c>
      <c r="I24" s="25">
        <f t="shared" si="5"/>
        <v>0</v>
      </c>
      <c r="J24" s="25"/>
      <c r="K24" s="33">
        <f t="shared" si="6"/>
        <v>0</v>
      </c>
      <c r="L24" s="34">
        <f t="shared" si="7"/>
        <v>0</v>
      </c>
    </row>
    <row r="25" spans="2:12" ht="22.5" customHeight="1" x14ac:dyDescent="0.15">
      <c r="B25" s="229"/>
      <c r="C25" s="12" t="s">
        <v>38</v>
      </c>
      <c r="D25" s="35"/>
      <c r="E25" s="35"/>
      <c r="F25" s="35"/>
      <c r="G25" s="35"/>
      <c r="H25" s="25">
        <f t="shared" si="4"/>
        <v>0</v>
      </c>
      <c r="I25" s="25">
        <f t="shared" si="5"/>
        <v>0</v>
      </c>
      <c r="J25" s="25"/>
      <c r="K25" s="33">
        <f t="shared" si="6"/>
        <v>0</v>
      </c>
      <c r="L25" s="34">
        <f t="shared" si="7"/>
        <v>0</v>
      </c>
    </row>
    <row r="26" spans="2:12" ht="22.5" customHeight="1" x14ac:dyDescent="0.15">
      <c r="B26" s="230"/>
      <c r="C26" s="86" t="s">
        <v>32</v>
      </c>
      <c r="D26" s="87"/>
      <c r="E26" s="87">
        <v>1701000</v>
      </c>
      <c r="F26" s="87"/>
      <c r="G26" s="87"/>
      <c r="H26" s="88">
        <f t="shared" si="4"/>
        <v>1701000</v>
      </c>
      <c r="I26" s="88">
        <f t="shared" si="5"/>
        <v>1701000</v>
      </c>
      <c r="J26" s="88"/>
      <c r="K26" s="89">
        <f t="shared" si="6"/>
        <v>0</v>
      </c>
      <c r="L26" s="90">
        <f t="shared" si="7"/>
        <v>0</v>
      </c>
    </row>
    <row r="27" spans="2:12" ht="22.5" customHeight="1" x14ac:dyDescent="0.15">
      <c r="B27" s="229"/>
      <c r="C27" s="12" t="s">
        <v>33</v>
      </c>
      <c r="D27" s="35"/>
      <c r="E27" s="35">
        <v>1124286774</v>
      </c>
      <c r="F27" s="35">
        <v>357849190</v>
      </c>
      <c r="G27" s="35"/>
      <c r="H27" s="25">
        <f t="shared" si="4"/>
        <v>766437584</v>
      </c>
      <c r="I27" s="25">
        <f t="shared" si="5"/>
        <v>766437584</v>
      </c>
      <c r="J27" s="25"/>
      <c r="K27" s="33">
        <f t="shared" si="6"/>
        <v>31.828995793203202</v>
      </c>
      <c r="L27" s="34">
        <f t="shared" si="7"/>
        <v>31.828995793203202</v>
      </c>
    </row>
    <row r="28" spans="2:12" ht="22.5" customHeight="1" x14ac:dyDescent="0.15">
      <c r="B28" s="151"/>
      <c r="C28" s="86" t="s">
        <v>34</v>
      </c>
      <c r="D28" s="87"/>
      <c r="E28" s="87"/>
      <c r="F28" s="87"/>
      <c r="G28" s="87"/>
      <c r="H28" s="88">
        <f t="shared" ref="H28:H42" si="8">(E28-(F28+G28))</f>
        <v>0</v>
      </c>
      <c r="I28" s="88">
        <f t="shared" ref="I28:I42" si="9">H28-J28</f>
        <v>0</v>
      </c>
      <c r="J28" s="88"/>
      <c r="K28" s="89">
        <f t="shared" ref="K28:K42" si="10">IFERROR(F28/E28,0)*100</f>
        <v>0</v>
      </c>
      <c r="L28" s="90">
        <f t="shared" ref="L28:L42" si="11">IF(F28=0,0,+(F28+G28)/E28)*100</f>
        <v>0</v>
      </c>
    </row>
    <row r="29" spans="2:12" s="16" customFormat="1" ht="22.5" customHeight="1" x14ac:dyDescent="0.15">
      <c r="B29" s="237" t="s">
        <v>131</v>
      </c>
      <c r="C29" s="238"/>
      <c r="D29" s="28">
        <f>D30+D33+D35</f>
        <v>0</v>
      </c>
      <c r="E29" s="28">
        <f>E30+E33+E35</f>
        <v>5397863930</v>
      </c>
      <c r="F29" s="28">
        <f>F30+F33+F35</f>
        <v>4821521070</v>
      </c>
      <c r="G29" s="28">
        <f>G30+G33+G35</f>
        <v>0</v>
      </c>
      <c r="H29" s="28">
        <f t="shared" si="8"/>
        <v>576342860</v>
      </c>
      <c r="I29" s="28">
        <f t="shared" si="9"/>
        <v>576342860</v>
      </c>
      <c r="J29" s="28">
        <f>J30+J33+J35</f>
        <v>0</v>
      </c>
      <c r="K29" s="46">
        <f t="shared" si="10"/>
        <v>89.322760494260919</v>
      </c>
      <c r="L29" s="47">
        <f t="shared" si="11"/>
        <v>89.322760494260919</v>
      </c>
    </row>
    <row r="30" spans="2:12" ht="22.5" customHeight="1" x14ac:dyDescent="0.15">
      <c r="B30" s="23" t="s">
        <v>132</v>
      </c>
      <c r="C30" s="17"/>
      <c r="D30" s="24">
        <f>SUM(D31:D32)</f>
        <v>0</v>
      </c>
      <c r="E30" s="24">
        <f>SUM(E31:E32)</f>
        <v>14000000</v>
      </c>
      <c r="F30" s="24">
        <f>SUM(F31:F32)</f>
        <v>12900000</v>
      </c>
      <c r="G30" s="24">
        <f>SUM(G31:G32)</f>
        <v>0</v>
      </c>
      <c r="H30" s="24">
        <f t="shared" si="8"/>
        <v>1100000</v>
      </c>
      <c r="I30" s="24">
        <f t="shared" si="9"/>
        <v>1100000</v>
      </c>
      <c r="J30" s="24">
        <f>SUM(J31:J32)</f>
        <v>0</v>
      </c>
      <c r="K30" s="44">
        <f t="shared" si="10"/>
        <v>92.142857142857139</v>
      </c>
      <c r="L30" s="45">
        <f t="shared" si="11"/>
        <v>92.142857142857139</v>
      </c>
    </row>
    <row r="31" spans="2:12" ht="22.5" customHeight="1" x14ac:dyDescent="0.15">
      <c r="B31" s="229"/>
      <c r="C31" s="150" t="s">
        <v>36</v>
      </c>
      <c r="D31" s="35"/>
      <c r="E31" s="35">
        <v>14000000</v>
      </c>
      <c r="F31" s="35">
        <v>12900000</v>
      </c>
      <c r="G31" s="35"/>
      <c r="H31" s="25">
        <f t="shared" si="8"/>
        <v>1100000</v>
      </c>
      <c r="I31" s="25">
        <f t="shared" si="9"/>
        <v>1100000</v>
      </c>
      <c r="J31" s="25"/>
      <c r="K31" s="33">
        <f t="shared" si="10"/>
        <v>92.142857142857139</v>
      </c>
      <c r="L31" s="34">
        <f t="shared" si="11"/>
        <v>92.142857142857139</v>
      </c>
    </row>
    <row r="32" spans="2:12" ht="22.5" customHeight="1" x14ac:dyDescent="0.15">
      <c r="B32" s="229"/>
      <c r="C32" s="150" t="s">
        <v>37</v>
      </c>
      <c r="D32" s="35"/>
      <c r="E32" s="35"/>
      <c r="F32" s="35"/>
      <c r="G32" s="35"/>
      <c r="H32" s="25">
        <f t="shared" si="8"/>
        <v>0</v>
      </c>
      <c r="I32" s="25">
        <f t="shared" si="9"/>
        <v>0</v>
      </c>
      <c r="J32" s="25"/>
      <c r="K32" s="33">
        <f t="shared" si="10"/>
        <v>0</v>
      </c>
      <c r="L32" s="34">
        <f t="shared" si="11"/>
        <v>0</v>
      </c>
    </row>
    <row r="33" spans="2:12" ht="22.5" customHeight="1" x14ac:dyDescent="0.15">
      <c r="B33" s="23" t="s">
        <v>133</v>
      </c>
      <c r="C33" s="17"/>
      <c r="D33" s="24">
        <f>SUM(D34)</f>
        <v>0</v>
      </c>
      <c r="E33" s="24">
        <f>SUM(E34)</f>
        <v>0</v>
      </c>
      <c r="F33" s="24">
        <f>SUM(F34)</f>
        <v>0</v>
      </c>
      <c r="G33" s="24">
        <f>SUM(G34)</f>
        <v>0</v>
      </c>
      <c r="H33" s="24">
        <f t="shared" si="8"/>
        <v>0</v>
      </c>
      <c r="I33" s="24">
        <f t="shared" si="9"/>
        <v>0</v>
      </c>
      <c r="J33" s="24">
        <f>SUM(J34)</f>
        <v>0</v>
      </c>
      <c r="K33" s="44">
        <f t="shared" si="10"/>
        <v>0</v>
      </c>
      <c r="L33" s="45">
        <f t="shared" si="11"/>
        <v>0</v>
      </c>
    </row>
    <row r="34" spans="2:12" ht="22.5" customHeight="1" x14ac:dyDescent="0.15">
      <c r="B34" s="149"/>
      <c r="C34" s="150" t="s">
        <v>38</v>
      </c>
      <c r="D34" s="35"/>
      <c r="E34" s="35"/>
      <c r="F34" s="35"/>
      <c r="G34" s="35"/>
      <c r="H34" s="25">
        <f t="shared" si="8"/>
        <v>0</v>
      </c>
      <c r="I34" s="25">
        <f t="shared" si="9"/>
        <v>0</v>
      </c>
      <c r="J34" s="25"/>
      <c r="K34" s="33">
        <f t="shared" si="10"/>
        <v>0</v>
      </c>
      <c r="L34" s="34">
        <f t="shared" si="11"/>
        <v>0</v>
      </c>
    </row>
    <row r="35" spans="2:12" s="16" customFormat="1" ht="22.5" customHeight="1" x14ac:dyDescent="0.15">
      <c r="B35" s="23" t="s">
        <v>134</v>
      </c>
      <c r="C35" s="17"/>
      <c r="D35" s="24">
        <f>SUM(D36:D38)</f>
        <v>0</v>
      </c>
      <c r="E35" s="24">
        <f>SUM(E36:E38)</f>
        <v>5383863930</v>
      </c>
      <c r="F35" s="24">
        <f>SUM(F36:F38)</f>
        <v>4808621070</v>
      </c>
      <c r="G35" s="24">
        <f>SUM(G36:G38)</f>
        <v>0</v>
      </c>
      <c r="H35" s="24">
        <f t="shared" si="8"/>
        <v>575242860</v>
      </c>
      <c r="I35" s="24">
        <f t="shared" si="9"/>
        <v>575242860</v>
      </c>
      <c r="J35" s="24">
        <f>SUM(J36:J38)</f>
        <v>0</v>
      </c>
      <c r="K35" s="44">
        <f t="shared" si="10"/>
        <v>89.315427219573138</v>
      </c>
      <c r="L35" s="45">
        <f t="shared" si="11"/>
        <v>89.315427219573138</v>
      </c>
    </row>
    <row r="36" spans="2:12" ht="22.5" customHeight="1" x14ac:dyDescent="0.15">
      <c r="B36" s="229"/>
      <c r="C36" s="150" t="s">
        <v>32</v>
      </c>
      <c r="D36" s="35"/>
      <c r="E36" s="35">
        <v>2249938370</v>
      </c>
      <c r="F36" s="35">
        <v>2249938370</v>
      </c>
      <c r="G36" s="35"/>
      <c r="H36" s="25">
        <f t="shared" si="8"/>
        <v>0</v>
      </c>
      <c r="I36" s="25">
        <f t="shared" si="9"/>
        <v>0</v>
      </c>
      <c r="J36" s="25"/>
      <c r="K36" s="33">
        <f t="shared" si="10"/>
        <v>100</v>
      </c>
      <c r="L36" s="34">
        <f t="shared" si="11"/>
        <v>100</v>
      </c>
    </row>
    <row r="37" spans="2:12" ht="22.5" customHeight="1" x14ac:dyDescent="0.15">
      <c r="B37" s="229"/>
      <c r="C37" s="150" t="s">
        <v>33</v>
      </c>
      <c r="D37" s="35"/>
      <c r="E37" s="35">
        <v>3133925560</v>
      </c>
      <c r="F37" s="35">
        <v>2558682700</v>
      </c>
      <c r="G37" s="35"/>
      <c r="H37" s="25">
        <f t="shared" si="8"/>
        <v>575242860</v>
      </c>
      <c r="I37" s="25">
        <f t="shared" si="9"/>
        <v>575242860</v>
      </c>
      <c r="J37" s="25"/>
      <c r="K37" s="33">
        <f t="shared" si="10"/>
        <v>81.644654635638503</v>
      </c>
      <c r="L37" s="34">
        <f t="shared" si="11"/>
        <v>81.644654635638503</v>
      </c>
    </row>
    <row r="38" spans="2:12" ht="22.5" customHeight="1" thickBot="1" x14ac:dyDescent="0.2">
      <c r="B38" s="151"/>
      <c r="C38" s="152" t="s">
        <v>34</v>
      </c>
      <c r="D38" s="153"/>
      <c r="E38" s="153"/>
      <c r="F38" s="153"/>
      <c r="G38" s="153"/>
      <c r="H38" s="25">
        <f t="shared" si="8"/>
        <v>0</v>
      </c>
      <c r="I38" s="25">
        <f t="shared" si="9"/>
        <v>0</v>
      </c>
      <c r="J38" s="154"/>
      <c r="K38" s="33">
        <f t="shared" si="10"/>
        <v>0</v>
      </c>
      <c r="L38" s="34">
        <f t="shared" si="11"/>
        <v>0</v>
      </c>
    </row>
    <row r="39" spans="2:12" s="16" customFormat="1" ht="22.5" customHeight="1" x14ac:dyDescent="0.15">
      <c r="B39" s="231" t="s">
        <v>72</v>
      </c>
      <c r="C39" s="232"/>
      <c r="D39" s="155">
        <f>D40</f>
        <v>0</v>
      </c>
      <c r="E39" s="155">
        <f>E40</f>
        <v>0</v>
      </c>
      <c r="F39" s="155">
        <f>F40</f>
        <v>0</v>
      </c>
      <c r="G39" s="155">
        <f>G40</f>
        <v>0</v>
      </c>
      <c r="H39" s="155">
        <f t="shared" si="8"/>
        <v>0</v>
      </c>
      <c r="I39" s="155">
        <f t="shared" si="9"/>
        <v>0</v>
      </c>
      <c r="J39" s="155">
        <f>J40</f>
        <v>0</v>
      </c>
      <c r="K39" s="156">
        <f t="shared" si="10"/>
        <v>0</v>
      </c>
      <c r="L39" s="157">
        <f t="shared" si="11"/>
        <v>0</v>
      </c>
    </row>
    <row r="40" spans="2:12" s="16" customFormat="1" ht="22.5" customHeight="1" x14ac:dyDescent="0.15">
      <c r="B40" s="23" t="s">
        <v>135</v>
      </c>
      <c r="C40" s="17"/>
      <c r="D40" s="83">
        <f>SUM(D41:D42)</f>
        <v>0</v>
      </c>
      <c r="E40" s="83">
        <f>SUM(E41:E42)</f>
        <v>0</v>
      </c>
      <c r="F40" s="83">
        <f>SUM(F41:F42)</f>
        <v>0</v>
      </c>
      <c r="G40" s="83">
        <f>SUM(G41:G42)</f>
        <v>0</v>
      </c>
      <c r="H40" s="24">
        <f t="shared" si="8"/>
        <v>0</v>
      </c>
      <c r="I40" s="24">
        <f t="shared" si="9"/>
        <v>0</v>
      </c>
      <c r="J40" s="24">
        <f>SUM(J41:J42)</f>
        <v>0</v>
      </c>
      <c r="K40" s="44">
        <f t="shared" si="10"/>
        <v>0</v>
      </c>
      <c r="L40" s="45">
        <f t="shared" si="11"/>
        <v>0</v>
      </c>
    </row>
    <row r="41" spans="2:12" ht="22.5" customHeight="1" x14ac:dyDescent="0.15">
      <c r="B41" s="91"/>
      <c r="C41" s="86" t="s">
        <v>73</v>
      </c>
      <c r="D41" s="87"/>
      <c r="E41" s="87"/>
      <c r="F41" s="87"/>
      <c r="G41" s="87"/>
      <c r="H41" s="88">
        <f t="shared" si="8"/>
        <v>0</v>
      </c>
      <c r="I41" s="88">
        <f t="shared" si="9"/>
        <v>0</v>
      </c>
      <c r="J41" s="88"/>
      <c r="K41" s="89">
        <f t="shared" si="10"/>
        <v>0</v>
      </c>
      <c r="L41" s="90">
        <f t="shared" si="11"/>
        <v>0</v>
      </c>
    </row>
    <row r="42" spans="2:12" ht="22.5" customHeight="1" thickBot="1" x14ac:dyDescent="0.2">
      <c r="B42" s="85"/>
      <c r="C42" s="29" t="s">
        <v>74</v>
      </c>
      <c r="D42" s="54"/>
      <c r="E42" s="54"/>
      <c r="F42" s="54"/>
      <c r="G42" s="54"/>
      <c r="H42" s="30">
        <f t="shared" si="8"/>
        <v>0</v>
      </c>
      <c r="I42" s="30">
        <f t="shared" si="9"/>
        <v>0</v>
      </c>
      <c r="J42" s="30"/>
      <c r="K42" s="36">
        <f t="shared" si="10"/>
        <v>0</v>
      </c>
      <c r="L42" s="37">
        <f t="shared" si="11"/>
        <v>0</v>
      </c>
    </row>
    <row r="43" spans="2:12" x14ac:dyDescent="0.15">
      <c r="B43" s="13"/>
      <c r="C43" s="13"/>
      <c r="D43" s="13"/>
      <c r="E43" s="18"/>
      <c r="F43" s="18"/>
      <c r="G43" s="13"/>
      <c r="H43" s="13"/>
      <c r="I43" s="13"/>
      <c r="J43" s="13"/>
      <c r="K43" s="13"/>
      <c r="L43" s="13"/>
    </row>
    <row r="44" spans="2:12" x14ac:dyDescent="0.15">
      <c r="B44" s="13"/>
      <c r="C44" s="13"/>
      <c r="D44" s="13"/>
      <c r="E44" s="18"/>
      <c r="F44" s="18"/>
      <c r="G44" s="13"/>
      <c r="H44" s="13"/>
      <c r="I44" s="13"/>
      <c r="J44" s="13"/>
      <c r="K44" s="13"/>
      <c r="L44" s="13"/>
    </row>
    <row r="45" spans="2:12" x14ac:dyDescent="0.15">
      <c r="B45" s="13"/>
      <c r="C45" s="13"/>
      <c r="D45" s="13"/>
      <c r="E45" s="18"/>
      <c r="F45" s="18"/>
      <c r="G45" s="13"/>
      <c r="H45" s="13"/>
      <c r="I45" s="13"/>
      <c r="J45" s="13"/>
      <c r="K45" s="13"/>
      <c r="L45" s="13"/>
    </row>
    <row r="46" spans="2:12" x14ac:dyDescent="0.15">
      <c r="B46" s="13"/>
      <c r="C46" s="13"/>
      <c r="D46" s="13"/>
      <c r="E46" s="18"/>
      <c r="F46" s="18"/>
      <c r="G46" s="13"/>
      <c r="H46" s="13"/>
      <c r="I46" s="13"/>
      <c r="J46" s="13"/>
      <c r="K46" s="13"/>
      <c r="L46" s="13"/>
    </row>
    <row r="47" spans="2:12" x14ac:dyDescent="0.15">
      <c r="B47" s="13"/>
      <c r="C47" s="13"/>
      <c r="D47" s="13"/>
      <c r="E47" s="18"/>
      <c r="F47" s="18"/>
      <c r="G47" s="13"/>
      <c r="H47" s="13"/>
      <c r="I47" s="13"/>
      <c r="J47" s="13"/>
      <c r="K47" s="13"/>
      <c r="L47" s="13"/>
    </row>
    <row r="48" spans="2:12" x14ac:dyDescent="0.15">
      <c r="B48" s="13"/>
      <c r="C48" s="13"/>
      <c r="D48" s="13"/>
      <c r="E48" s="18"/>
      <c r="F48" s="18"/>
      <c r="G48" s="13"/>
      <c r="H48" s="13"/>
      <c r="I48" s="13"/>
      <c r="J48" s="13"/>
      <c r="K48" s="13"/>
      <c r="L48" s="13"/>
    </row>
    <row r="49" spans="5:6" s="13" customFormat="1" x14ac:dyDescent="0.15">
      <c r="E49" s="18"/>
      <c r="F49" s="18"/>
    </row>
    <row r="50" spans="5:6" s="13" customFormat="1" x14ac:dyDescent="0.15">
      <c r="E50" s="18"/>
      <c r="F50" s="18"/>
    </row>
  </sheetData>
  <sheetProtection selectLockedCells="1"/>
  <mergeCells count="19">
    <mergeCell ref="B29:C29"/>
    <mergeCell ref="B1:L1"/>
    <mergeCell ref="K2:L2"/>
    <mergeCell ref="B4:C5"/>
    <mergeCell ref="D4:D5"/>
    <mergeCell ref="E4:E5"/>
    <mergeCell ref="F4:F5"/>
    <mergeCell ref="G4:G5"/>
    <mergeCell ref="K4:L4"/>
    <mergeCell ref="B31:B32"/>
    <mergeCell ref="B36:B37"/>
    <mergeCell ref="B18:B27"/>
    <mergeCell ref="B39:C39"/>
    <mergeCell ref="B6:C6"/>
    <mergeCell ref="K3:L3"/>
    <mergeCell ref="B7:C7"/>
    <mergeCell ref="B11:B13"/>
    <mergeCell ref="B14:C14"/>
    <mergeCell ref="B3:D3"/>
  </mergeCells>
  <phoneticPr fontId="3" type="noConversion"/>
  <printOptions horizontalCentered="1"/>
  <pageMargins left="0.25" right="0.25" top="0.75" bottom="0.75" header="0.3" footer="0.3"/>
  <pageSetup paperSize="9" scale="75" orientation="portrait" r:id="rId1"/>
  <ignoredErrors>
    <ignoredError sqref="D40" unlockedFormula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9</vt:i4>
      </vt:variant>
    </vt:vector>
  </HeadingPairs>
  <TitlesOfParts>
    <vt:vector size="14" baseType="lpstr">
      <vt:lpstr>군구세외 일반회계 </vt:lpstr>
      <vt:lpstr>군구세외 일반회계_지난년도</vt:lpstr>
      <vt:lpstr>군구세외 특별회계</vt:lpstr>
      <vt:lpstr>군구 과목별</vt:lpstr>
      <vt:lpstr>시세외 특별회계(위임)</vt:lpstr>
      <vt:lpstr>'군구 과목별'!Print_Area</vt:lpstr>
      <vt:lpstr>'군구세외 일반회계 '!Print_Area</vt:lpstr>
      <vt:lpstr>'군구세외 일반회계_지난년도'!Print_Area</vt:lpstr>
      <vt:lpstr>'군구세외 특별회계'!Print_Area</vt:lpstr>
      <vt:lpstr>'시세외 특별회계(위임)'!Print_Area</vt:lpstr>
      <vt:lpstr>'군구 과목별'!Print_Titles</vt:lpstr>
      <vt:lpstr>'군구세외 일반회계 '!Print_Titles</vt:lpstr>
      <vt:lpstr>'군구세외 일반회계_지난년도'!Print_Titles</vt:lpstr>
      <vt:lpstr>'군구세외 특별회계'!Print_Titles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홍길동</dc:creator>
  <cp:lastModifiedBy>User</cp:lastModifiedBy>
  <cp:lastPrinted>2014-04-10T14:22:18Z</cp:lastPrinted>
  <dcterms:created xsi:type="dcterms:W3CDTF">1997-07-18T05:00:47Z</dcterms:created>
  <dcterms:modified xsi:type="dcterms:W3CDTF">2023-06-01T08:31:53Z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475611CF">
    <vt:lpwstr/>
  </property>
  <property fmtid="{D5CDD505-2E9C-101B-9397-08002B2CF9AE}" pid="23" name="IVID302D13DA">
    <vt:lpwstr/>
  </property>
  <property fmtid="{D5CDD505-2E9C-101B-9397-08002B2CF9AE}" pid="24" name="IVIDD5915D9">
    <vt:lpwstr/>
  </property>
  <property fmtid="{D5CDD505-2E9C-101B-9397-08002B2CF9AE}" pid="25" name="IVID17F6384A">
    <vt:lpwstr/>
  </property>
  <property fmtid="{D5CDD505-2E9C-101B-9397-08002B2CF9AE}" pid="26" name="IVID3B5A10EA">
    <vt:lpwstr/>
  </property>
  <property fmtid="{D5CDD505-2E9C-101B-9397-08002B2CF9AE}" pid="27" name="IVID3D0F16E3">
    <vt:lpwstr/>
  </property>
  <property fmtid="{D5CDD505-2E9C-101B-9397-08002B2CF9AE}" pid="28" name="IVID30260FFC">
    <vt:lpwstr/>
  </property>
  <property fmtid="{D5CDD505-2E9C-101B-9397-08002B2CF9AE}" pid="29" name="IVID2F301BED">
    <vt:lpwstr/>
  </property>
  <property fmtid="{D5CDD505-2E9C-101B-9397-08002B2CF9AE}" pid="30" name="IVID2F1117F5">
    <vt:lpwstr/>
  </property>
  <property fmtid="{D5CDD505-2E9C-101B-9397-08002B2CF9AE}" pid="31" name="IVID121617DE">
    <vt:lpwstr/>
  </property>
  <property fmtid="{D5CDD505-2E9C-101B-9397-08002B2CF9AE}" pid="32" name="IVID13691AF2">
    <vt:lpwstr/>
  </property>
  <property fmtid="{D5CDD505-2E9C-101B-9397-08002B2CF9AE}" pid="33" name="IVID1A3B0AF0">
    <vt:lpwstr/>
  </property>
  <property fmtid="{D5CDD505-2E9C-101B-9397-08002B2CF9AE}" pid="34" name="IVID373F12DB">
    <vt:lpwstr/>
  </property>
  <property fmtid="{D5CDD505-2E9C-101B-9397-08002B2CF9AE}" pid="35" name="IVID274B1CF5">
    <vt:lpwstr/>
  </property>
  <property fmtid="{D5CDD505-2E9C-101B-9397-08002B2CF9AE}" pid="36" name="IVID2B4E17FA">
    <vt:lpwstr/>
  </property>
  <property fmtid="{D5CDD505-2E9C-101B-9397-08002B2CF9AE}" pid="37" name="IVID253D11EF">
    <vt:lpwstr/>
  </property>
  <property fmtid="{D5CDD505-2E9C-101B-9397-08002B2CF9AE}" pid="38" name="IVID102124BA">
    <vt:lpwstr/>
  </property>
  <property fmtid="{D5CDD505-2E9C-101B-9397-08002B2CF9AE}" pid="39" name="IVID3D1509D0">
    <vt:lpwstr/>
  </property>
  <property fmtid="{D5CDD505-2E9C-101B-9397-08002B2CF9AE}" pid="40" name="IVID35641901">
    <vt:lpwstr/>
  </property>
  <property fmtid="{D5CDD505-2E9C-101B-9397-08002B2CF9AE}" pid="41" name="IVID45E1ED9">
    <vt:lpwstr/>
  </property>
  <property fmtid="{D5CDD505-2E9C-101B-9397-08002B2CF9AE}" pid="42" name="IVID324113D1">
    <vt:lpwstr/>
  </property>
  <property fmtid="{D5CDD505-2E9C-101B-9397-08002B2CF9AE}" pid="43" name="IVID1A2D1903">
    <vt:lpwstr/>
  </property>
  <property fmtid="{D5CDD505-2E9C-101B-9397-08002B2CF9AE}" pid="44" name="IVID222F6E42">
    <vt:lpwstr/>
  </property>
  <property fmtid="{D5CDD505-2E9C-101B-9397-08002B2CF9AE}" pid="45" name="IVID137012E9">
    <vt:lpwstr/>
  </property>
  <property fmtid="{D5CDD505-2E9C-101B-9397-08002B2CF9AE}" pid="46" name="IVID3D4D17F3">
    <vt:lpwstr/>
  </property>
  <property fmtid="{D5CDD505-2E9C-101B-9397-08002B2CF9AE}" pid="47" name="IVID2F2214CF">
    <vt:lpwstr/>
  </property>
  <property fmtid="{D5CDD505-2E9C-101B-9397-08002B2CF9AE}" pid="48" name="IVID212812E2">
    <vt:lpwstr/>
  </property>
  <property fmtid="{D5CDD505-2E9C-101B-9397-08002B2CF9AE}" pid="49" name="IVID174513DF">
    <vt:lpwstr/>
  </property>
  <property fmtid="{D5CDD505-2E9C-101B-9397-08002B2CF9AE}" pid="50" name="IVID14481408">
    <vt:lpwstr/>
  </property>
  <property fmtid="{D5CDD505-2E9C-101B-9397-08002B2CF9AE}" pid="51" name="IVID2E670A05">
    <vt:lpwstr/>
  </property>
  <property fmtid="{D5CDD505-2E9C-101B-9397-08002B2CF9AE}" pid="52" name="IVID2A161305">
    <vt:lpwstr/>
  </property>
  <property fmtid="{D5CDD505-2E9C-101B-9397-08002B2CF9AE}" pid="53" name="IVID173E1206">
    <vt:lpwstr/>
  </property>
  <property fmtid="{D5CDD505-2E9C-101B-9397-08002B2CF9AE}" pid="54" name="IVID232310EC">
    <vt:lpwstr/>
  </property>
  <property fmtid="{D5CDD505-2E9C-101B-9397-08002B2CF9AE}" pid="55" name="IVID133D1AE5">
    <vt:lpwstr/>
  </property>
  <property fmtid="{D5CDD505-2E9C-101B-9397-08002B2CF9AE}" pid="56" name="IVIDF6113D9">
    <vt:lpwstr/>
  </property>
  <property fmtid="{D5CDD505-2E9C-101B-9397-08002B2CF9AE}" pid="57" name="IVID362E14DB">
    <vt:lpwstr/>
  </property>
  <property fmtid="{D5CDD505-2E9C-101B-9397-08002B2CF9AE}" pid="58" name="IVID1F6511DB">
    <vt:lpwstr/>
  </property>
  <property fmtid="{D5CDD505-2E9C-101B-9397-08002B2CF9AE}" pid="59" name="IVID3F1D10E8">
    <vt:lpwstr/>
  </property>
  <property fmtid="{D5CDD505-2E9C-101B-9397-08002B2CF9AE}" pid="60" name="IVID144313EE">
    <vt:lpwstr/>
  </property>
  <property fmtid="{D5CDD505-2E9C-101B-9397-08002B2CF9AE}" pid="61" name="IVID272C0FEF">
    <vt:lpwstr/>
  </property>
  <property fmtid="{D5CDD505-2E9C-101B-9397-08002B2CF9AE}" pid="62" name="IVID240A1504">
    <vt:lpwstr/>
  </property>
  <property fmtid="{D5CDD505-2E9C-101B-9397-08002B2CF9AE}" pid="63" name="IVID2E511106">
    <vt:lpwstr/>
  </property>
  <property fmtid="{D5CDD505-2E9C-101B-9397-08002B2CF9AE}" pid="64" name="IVID2A6D14EB">
    <vt:lpwstr/>
  </property>
  <property fmtid="{D5CDD505-2E9C-101B-9397-08002B2CF9AE}" pid="65" name="IVID386F14FA">
    <vt:lpwstr/>
  </property>
  <property fmtid="{D5CDD505-2E9C-101B-9397-08002B2CF9AE}" pid="66" name="IVIDA1B07F3">
    <vt:lpwstr/>
  </property>
  <property fmtid="{D5CDD505-2E9C-101B-9397-08002B2CF9AE}" pid="67" name="IVID2A6715D8">
    <vt:lpwstr/>
  </property>
  <property fmtid="{D5CDD505-2E9C-101B-9397-08002B2CF9AE}" pid="68" name="IVID222D19FF">
    <vt:lpwstr/>
  </property>
  <property fmtid="{D5CDD505-2E9C-101B-9397-08002B2CF9AE}" pid="69" name="IVID2D4D15EB">
    <vt:lpwstr/>
  </property>
  <property fmtid="{D5CDD505-2E9C-101B-9397-08002B2CF9AE}" pid="70" name="IVID1A3517F4">
    <vt:lpwstr/>
  </property>
  <property fmtid="{D5CDD505-2E9C-101B-9397-08002B2CF9AE}" pid="71" name="IVID2B0E1302">
    <vt:lpwstr/>
  </property>
  <property fmtid="{D5CDD505-2E9C-101B-9397-08002B2CF9AE}" pid="72" name="IVID332E19D7">
    <vt:lpwstr/>
  </property>
  <property fmtid="{D5CDD505-2E9C-101B-9397-08002B2CF9AE}" pid="73" name="IVID22261800">
    <vt:lpwstr/>
  </property>
  <property fmtid="{D5CDD505-2E9C-101B-9397-08002B2CF9AE}" pid="74" name="IVID325116DE">
    <vt:lpwstr/>
  </property>
  <property fmtid="{D5CDD505-2E9C-101B-9397-08002B2CF9AE}" pid="75" name="IVID81113D2">
    <vt:lpwstr/>
  </property>
  <property fmtid="{D5CDD505-2E9C-101B-9397-08002B2CF9AE}" pid="76" name="IVID1D231201">
    <vt:lpwstr/>
  </property>
  <property fmtid="{D5CDD505-2E9C-101B-9397-08002B2CF9AE}" pid="77" name="IVID366A14F0">
    <vt:lpwstr/>
  </property>
  <property fmtid="{D5CDD505-2E9C-101B-9397-08002B2CF9AE}" pid="78" name="IVID316311F9">
    <vt:lpwstr/>
  </property>
  <property fmtid="{D5CDD505-2E9C-101B-9397-08002B2CF9AE}" pid="79" name="IVIDE0715F1">
    <vt:lpwstr/>
  </property>
  <property fmtid="{D5CDD505-2E9C-101B-9397-08002B2CF9AE}" pid="80" name="IVID3B5816EC">
    <vt:lpwstr/>
  </property>
  <property fmtid="{D5CDD505-2E9C-101B-9397-08002B2CF9AE}" pid="81" name="IVID351414F8">
    <vt:lpwstr/>
  </property>
  <property fmtid="{D5CDD505-2E9C-101B-9397-08002B2CF9AE}" pid="82" name="IVID2F251AE7">
    <vt:lpwstr/>
  </property>
  <property fmtid="{D5CDD505-2E9C-101B-9397-08002B2CF9AE}" pid="83" name="IVID2A5E1D03">
    <vt:lpwstr/>
  </property>
  <property fmtid="{D5CDD505-2E9C-101B-9397-08002B2CF9AE}" pid="84" name="IVID306310DF">
    <vt:lpwstr/>
  </property>
  <property fmtid="{D5CDD505-2E9C-101B-9397-08002B2CF9AE}" pid="85" name="IVID266F16CF">
    <vt:lpwstr/>
  </property>
  <property fmtid="{D5CDD505-2E9C-101B-9397-08002B2CF9AE}" pid="86" name="IVID307414D1">
    <vt:lpwstr/>
  </property>
  <property fmtid="{D5CDD505-2E9C-101B-9397-08002B2CF9AE}" pid="87" name="IVID344B1400">
    <vt:lpwstr/>
  </property>
  <property fmtid="{D5CDD505-2E9C-101B-9397-08002B2CF9AE}" pid="88" name="IVID135B1DF5">
    <vt:lpwstr/>
  </property>
  <property fmtid="{D5CDD505-2E9C-101B-9397-08002B2CF9AE}" pid="89" name="IVID1A3716D3">
    <vt:lpwstr/>
  </property>
  <property fmtid="{D5CDD505-2E9C-101B-9397-08002B2CF9AE}" pid="90" name="IVIDD1916DB">
    <vt:lpwstr/>
  </property>
  <property fmtid="{D5CDD505-2E9C-101B-9397-08002B2CF9AE}" pid="91" name="IVID11431AF1">
    <vt:lpwstr/>
  </property>
  <property fmtid="{D5CDD505-2E9C-101B-9397-08002B2CF9AE}" pid="92" name="IVID1B2C19F3">
    <vt:lpwstr/>
  </property>
  <property fmtid="{D5CDD505-2E9C-101B-9397-08002B2CF9AE}" pid="93" name="IVIDD5E0FE6">
    <vt:lpwstr/>
  </property>
  <property fmtid="{D5CDD505-2E9C-101B-9397-08002B2CF9AE}" pid="94" name="IVID162D1605">
    <vt:lpwstr/>
  </property>
  <property fmtid="{D5CDD505-2E9C-101B-9397-08002B2CF9AE}" pid="95" name="IVID28741007">
    <vt:lpwstr/>
  </property>
  <property fmtid="{D5CDD505-2E9C-101B-9397-08002B2CF9AE}" pid="96" name="IVID2A3614FA">
    <vt:lpwstr/>
  </property>
  <property fmtid="{D5CDD505-2E9C-101B-9397-08002B2CF9AE}" pid="97" name="IVID15231CDF">
    <vt:lpwstr/>
  </property>
  <property fmtid="{D5CDD505-2E9C-101B-9397-08002B2CF9AE}" pid="98" name="IVID322814F3">
    <vt:lpwstr/>
  </property>
  <property fmtid="{D5CDD505-2E9C-101B-9397-08002B2CF9AE}" pid="99" name="IVID2F6C14EF">
    <vt:lpwstr/>
  </property>
  <property fmtid="{D5CDD505-2E9C-101B-9397-08002B2CF9AE}" pid="100" name="IVID252617FB">
    <vt:lpwstr/>
  </property>
  <property fmtid="{D5CDD505-2E9C-101B-9397-08002B2CF9AE}" pid="101" name="IVIDA0D1BD8">
    <vt:lpwstr/>
  </property>
  <property fmtid="{D5CDD505-2E9C-101B-9397-08002B2CF9AE}" pid="102" name="IVID3E4418F8">
    <vt:lpwstr/>
  </property>
  <property fmtid="{D5CDD505-2E9C-101B-9397-08002B2CF9AE}" pid="103" name="IVID18751B08">
    <vt:lpwstr/>
  </property>
  <property fmtid="{D5CDD505-2E9C-101B-9397-08002B2CF9AE}" pid="104" name="IVID242E11FA">
    <vt:lpwstr/>
  </property>
  <property fmtid="{D5CDD505-2E9C-101B-9397-08002B2CF9AE}" pid="105" name="IVID2C5B17D5">
    <vt:lpwstr/>
  </property>
  <property fmtid="{D5CDD505-2E9C-101B-9397-08002B2CF9AE}" pid="106" name="IVID1D4D0E00">
    <vt:lpwstr/>
  </property>
  <property fmtid="{D5CDD505-2E9C-101B-9397-08002B2CF9AE}" pid="107" name="IVID176B1807">
    <vt:lpwstr/>
  </property>
  <property fmtid="{D5CDD505-2E9C-101B-9397-08002B2CF9AE}" pid="108" name="IVID1C4C1ED2">
    <vt:lpwstr/>
  </property>
  <property fmtid="{D5CDD505-2E9C-101B-9397-08002B2CF9AE}" pid="109" name="IVID3C5710EC">
    <vt:lpwstr/>
  </property>
  <property fmtid="{D5CDD505-2E9C-101B-9397-08002B2CF9AE}" pid="110" name="IVID16F44373">
    <vt:lpwstr/>
  </property>
  <property fmtid="{D5CDD505-2E9C-101B-9397-08002B2CF9AE}" pid="111" name="IVID44F14F6">
    <vt:lpwstr/>
  </property>
  <property fmtid="{D5CDD505-2E9C-101B-9397-08002B2CF9AE}" pid="112" name="IVID3C1C1DFD">
    <vt:lpwstr/>
  </property>
  <property fmtid="{D5CDD505-2E9C-101B-9397-08002B2CF9AE}" pid="113" name="IVID2169180B">
    <vt:lpwstr/>
  </property>
  <property fmtid="{D5CDD505-2E9C-101B-9397-08002B2CF9AE}" pid="114" name="IVID3B3714D9">
    <vt:lpwstr/>
  </property>
  <property fmtid="{D5CDD505-2E9C-101B-9397-08002B2CF9AE}" pid="115" name="IVID2C7117F2">
    <vt:lpwstr/>
  </property>
  <property fmtid="{D5CDD505-2E9C-101B-9397-08002B2CF9AE}" pid="116" name="IVID1B780FF3">
    <vt:lpwstr/>
  </property>
  <property fmtid="{D5CDD505-2E9C-101B-9397-08002B2CF9AE}" pid="117" name="IVID2B3F11FE">
    <vt:lpwstr/>
  </property>
  <property fmtid="{D5CDD505-2E9C-101B-9397-08002B2CF9AE}" pid="118" name="IVID323E1004">
    <vt:lpwstr/>
  </property>
  <property fmtid="{D5CDD505-2E9C-101B-9397-08002B2CF9AE}" pid="119" name="IVIDE7111E9">
    <vt:lpwstr/>
  </property>
  <property fmtid="{D5CDD505-2E9C-101B-9397-08002B2CF9AE}" pid="120" name="IVID326E14FF">
    <vt:lpwstr/>
  </property>
</Properties>
</file>