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D:\10.세외수입\2022\시청보고\9월\"/>
    </mc:Choice>
  </mc:AlternateContent>
  <xr:revisionPtr revIDLastSave="0" documentId="8_{8D67443E-2D2E-422A-BBBD-DF037857E31E}" xr6:coauthVersionLast="47" xr6:coauthVersionMax="47" xr10:uidLastSave="{00000000-0000-0000-0000-000000000000}"/>
  <bookViews>
    <workbookView xWindow="-120" yWindow="-120" windowWidth="29040" windowHeight="15840" tabRatio="809"/>
  </bookViews>
  <sheets>
    <sheet name="군구세외 일반회계 " sheetId="10" r:id="rId1"/>
    <sheet name="군구세외 일반회계_지난년도" sheetId="15" r:id="rId2"/>
    <sheet name="군구세외 특별회계" sheetId="12" r:id="rId3"/>
    <sheet name="군구 과목별" sheetId="11" r:id="rId4"/>
    <sheet name="시세외 특별회계(위임)" sheetId="9" r:id="rId5"/>
  </sheets>
  <definedNames>
    <definedName name="_xlnm.Print_Area" localSheetId="3">'군구 과목별'!$B$1:$M$36</definedName>
    <definedName name="_xlnm.Print_Area" localSheetId="0">'군구세외 일반회계 '!$B$1:$M$88</definedName>
    <definedName name="_xlnm.Print_Area" localSheetId="1">'군구세외 일반회계_지난년도'!$B$1:$M$66</definedName>
    <definedName name="_xlnm.Print_Area" localSheetId="2">'군구세외 특별회계'!$B$1:$M$88</definedName>
    <definedName name="_xlnm.Print_Area" localSheetId="4">'시세외 특별회계(위임)'!$B$1:$L$37</definedName>
    <definedName name="_xlnm.Print_Titles" localSheetId="3">'군구 과목별'!$5:$6</definedName>
    <definedName name="_xlnm.Print_Titles" localSheetId="0">'군구세외 일반회계 '!$5:$6</definedName>
    <definedName name="_xlnm.Print_Titles" localSheetId="1">'군구세외 일반회계_지난년도'!$5:$6</definedName>
    <definedName name="_xlnm.Print_Titles" localSheetId="2">'군구세외 특별회계'!$5:$6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23" i="10" l="1"/>
  <c r="P17" i="10"/>
  <c r="O17" i="10"/>
  <c r="P18" i="10"/>
  <c r="P13" i="10"/>
  <c r="P12" i="10"/>
  <c r="O9" i="10"/>
  <c r="O8" i="10"/>
  <c r="E19" i="11"/>
  <c r="E9" i="10"/>
  <c r="E12" i="10"/>
  <c r="H58" i="12"/>
  <c r="G58" i="12"/>
  <c r="F58" i="12"/>
  <c r="G57" i="12"/>
  <c r="F57" i="12"/>
  <c r="G36" i="12"/>
  <c r="F36" i="12"/>
  <c r="H8" i="15"/>
  <c r="I26" i="10"/>
  <c r="J26" i="10"/>
  <c r="L26" i="10"/>
  <c r="M26" i="10"/>
  <c r="E7" i="15"/>
  <c r="L3" i="11"/>
  <c r="L3" i="12"/>
  <c r="L3" i="15"/>
  <c r="K39" i="15"/>
  <c r="H39" i="15"/>
  <c r="M66" i="15"/>
  <c r="L66" i="15"/>
  <c r="I66" i="15"/>
  <c r="J66" i="15"/>
  <c r="M65" i="15"/>
  <c r="L65" i="15"/>
  <c r="I65" i="15"/>
  <c r="J65" i="15"/>
  <c r="M64" i="15"/>
  <c r="L64" i="15"/>
  <c r="I64" i="15"/>
  <c r="J64" i="15"/>
  <c r="M63" i="15"/>
  <c r="L63" i="15"/>
  <c r="I63" i="15"/>
  <c r="J63" i="15"/>
  <c r="K62" i="15"/>
  <c r="H62" i="15"/>
  <c r="H58" i="15"/>
  <c r="G62" i="15"/>
  <c r="G58" i="15"/>
  <c r="L58" i="15"/>
  <c r="F62" i="15"/>
  <c r="F58" i="15"/>
  <c r="M61" i="15"/>
  <c r="L61" i="15"/>
  <c r="I61" i="15"/>
  <c r="J61" i="15"/>
  <c r="M60" i="15"/>
  <c r="L60" i="15"/>
  <c r="I60" i="15"/>
  <c r="J60" i="15"/>
  <c r="M59" i="15"/>
  <c r="L59" i="15"/>
  <c r="I59" i="15"/>
  <c r="J59" i="15"/>
  <c r="K58" i="15"/>
  <c r="M57" i="15"/>
  <c r="L57" i="15"/>
  <c r="I57" i="15"/>
  <c r="J57" i="15"/>
  <c r="M55" i="15"/>
  <c r="L55" i="15"/>
  <c r="I55" i="15"/>
  <c r="J55" i="15"/>
  <c r="M54" i="15"/>
  <c r="L54" i="15"/>
  <c r="I54" i="15"/>
  <c r="J54" i="15"/>
  <c r="M53" i="15"/>
  <c r="L53" i="15"/>
  <c r="I53" i="15"/>
  <c r="J53" i="15"/>
  <c r="M52" i="15"/>
  <c r="L52" i="15"/>
  <c r="I52" i="15"/>
  <c r="J52" i="15"/>
  <c r="M51" i="15"/>
  <c r="L51" i="15"/>
  <c r="I51" i="15"/>
  <c r="J51" i="15"/>
  <c r="K50" i="15"/>
  <c r="H50" i="15"/>
  <c r="G50" i="15"/>
  <c r="G39" i="15"/>
  <c r="L39" i="15"/>
  <c r="F50" i="15"/>
  <c r="F39" i="15"/>
  <c r="M49" i="15"/>
  <c r="L49" i="15"/>
  <c r="I49" i="15"/>
  <c r="J49" i="15"/>
  <c r="M48" i="15"/>
  <c r="L48" i="15"/>
  <c r="I48" i="15"/>
  <c r="J48" i="15"/>
  <c r="K47" i="15"/>
  <c r="H47" i="15"/>
  <c r="G47" i="15"/>
  <c r="F47" i="15"/>
  <c r="I47" i="15"/>
  <c r="J47" i="15"/>
  <c r="M46" i="15"/>
  <c r="L46" i="15"/>
  <c r="I46" i="15"/>
  <c r="J46" i="15"/>
  <c r="K45" i="15"/>
  <c r="H45" i="15"/>
  <c r="G45" i="15"/>
  <c r="F45" i="15"/>
  <c r="M44" i="15"/>
  <c r="L44" i="15"/>
  <c r="I44" i="15"/>
  <c r="J44" i="15"/>
  <c r="M42" i="15"/>
  <c r="L42" i="15"/>
  <c r="I42" i="15"/>
  <c r="J42" i="15"/>
  <c r="M41" i="15"/>
  <c r="L41" i="15"/>
  <c r="I41" i="15"/>
  <c r="J41" i="15"/>
  <c r="K40" i="15"/>
  <c r="H40" i="15"/>
  <c r="G40" i="15"/>
  <c r="L40" i="15"/>
  <c r="F40" i="15"/>
  <c r="M38" i="15"/>
  <c r="L38" i="15"/>
  <c r="I38" i="15"/>
  <c r="J38" i="15"/>
  <c r="M37" i="15"/>
  <c r="L37" i="15"/>
  <c r="I37" i="15"/>
  <c r="J37" i="15"/>
  <c r="M36" i="15"/>
  <c r="L36" i="15"/>
  <c r="I36" i="15"/>
  <c r="J36" i="15"/>
  <c r="K35" i="15"/>
  <c r="H35" i="15"/>
  <c r="G35" i="15"/>
  <c r="M35" i="15"/>
  <c r="F35" i="15"/>
  <c r="M34" i="15"/>
  <c r="L34" i="15"/>
  <c r="M33" i="15"/>
  <c r="L33" i="15"/>
  <c r="I33" i="15"/>
  <c r="J33" i="15"/>
  <c r="M32" i="15"/>
  <c r="L32" i="15"/>
  <c r="I32" i="15"/>
  <c r="J32" i="15"/>
  <c r="M31" i="15"/>
  <c r="L31" i="15"/>
  <c r="I31" i="15"/>
  <c r="J31" i="15"/>
  <c r="M30" i="15"/>
  <c r="L30" i="15"/>
  <c r="I30" i="15"/>
  <c r="J30" i="15"/>
  <c r="M29" i="15"/>
  <c r="L29" i="15"/>
  <c r="I29" i="15"/>
  <c r="J29" i="15"/>
  <c r="K28" i="15"/>
  <c r="H28" i="15"/>
  <c r="G28" i="15"/>
  <c r="M28" i="15"/>
  <c r="F28" i="15"/>
  <c r="M27" i="15"/>
  <c r="L27" i="15"/>
  <c r="I27" i="15"/>
  <c r="J27" i="15"/>
  <c r="M25" i="15"/>
  <c r="L25" i="15"/>
  <c r="I25" i="15"/>
  <c r="J25" i="15"/>
  <c r="M24" i="15"/>
  <c r="L24" i="15"/>
  <c r="I24" i="15"/>
  <c r="J24" i="15"/>
  <c r="M23" i="15"/>
  <c r="L23" i="15"/>
  <c r="I23" i="15"/>
  <c r="J23" i="15"/>
  <c r="K22" i="15"/>
  <c r="H22" i="15"/>
  <c r="G22" i="15"/>
  <c r="L22" i="15"/>
  <c r="F22" i="15"/>
  <c r="M21" i="15"/>
  <c r="L21" i="15"/>
  <c r="I21" i="15"/>
  <c r="J21" i="15"/>
  <c r="M19" i="15"/>
  <c r="L19" i="15"/>
  <c r="I19" i="15"/>
  <c r="J19" i="15"/>
  <c r="M18" i="15"/>
  <c r="L18" i="15"/>
  <c r="I18" i="15"/>
  <c r="J18" i="15"/>
  <c r="M17" i="15"/>
  <c r="L17" i="15"/>
  <c r="I17" i="15"/>
  <c r="J17" i="15"/>
  <c r="M16" i="15"/>
  <c r="L16" i="15"/>
  <c r="I16" i="15"/>
  <c r="J16" i="15"/>
  <c r="M15" i="15"/>
  <c r="L15" i="15"/>
  <c r="I15" i="15"/>
  <c r="J15" i="15"/>
  <c r="M14" i="15"/>
  <c r="L14" i="15"/>
  <c r="I14" i="15"/>
  <c r="J14" i="15"/>
  <c r="M13" i="15"/>
  <c r="L13" i="15"/>
  <c r="I13" i="15"/>
  <c r="J13" i="15"/>
  <c r="K12" i="15"/>
  <c r="H12" i="15"/>
  <c r="G12" i="15"/>
  <c r="L12" i="15"/>
  <c r="F12" i="15"/>
  <c r="M11" i="15"/>
  <c r="L11" i="15"/>
  <c r="I11" i="15"/>
  <c r="J11" i="15"/>
  <c r="M10" i="15"/>
  <c r="L10" i="15"/>
  <c r="I10" i="15"/>
  <c r="J10" i="15"/>
  <c r="K9" i="15"/>
  <c r="H9" i="15"/>
  <c r="G9" i="15"/>
  <c r="F9" i="15"/>
  <c r="L28" i="15"/>
  <c r="M47" i="15"/>
  <c r="I28" i="15"/>
  <c r="J28" i="15"/>
  <c r="I45" i="15"/>
  <c r="J45" i="15"/>
  <c r="M45" i="15"/>
  <c r="L45" i="15"/>
  <c r="K8" i="15"/>
  <c r="L9" i="15"/>
  <c r="M40" i="15"/>
  <c r="I40" i="15"/>
  <c r="J40" i="15"/>
  <c r="L47" i="15"/>
  <c r="F68" i="12"/>
  <c r="G68" i="12"/>
  <c r="H68" i="12"/>
  <c r="I68" i="12"/>
  <c r="J68" i="12"/>
  <c r="K68" i="12"/>
  <c r="E68" i="12"/>
  <c r="B3" i="9"/>
  <c r="M88" i="12"/>
  <c r="L88" i="12"/>
  <c r="I88" i="12"/>
  <c r="J88" i="12"/>
  <c r="M87" i="12"/>
  <c r="L87" i="12"/>
  <c r="I87" i="12"/>
  <c r="J87" i="12"/>
  <c r="M86" i="12"/>
  <c r="L86" i="12"/>
  <c r="I86" i="12"/>
  <c r="J86" i="12"/>
  <c r="M85" i="12"/>
  <c r="L85" i="12"/>
  <c r="I85" i="12"/>
  <c r="J85" i="12"/>
  <c r="K84" i="12"/>
  <c r="H84" i="12"/>
  <c r="G84" i="12"/>
  <c r="F84" i="12"/>
  <c r="M84" i="12"/>
  <c r="E84" i="12"/>
  <c r="L84" i="12"/>
  <c r="M83" i="12"/>
  <c r="L83" i="12"/>
  <c r="J83" i="12"/>
  <c r="I83" i="12"/>
  <c r="M82" i="12"/>
  <c r="L82" i="12"/>
  <c r="J82" i="12"/>
  <c r="I82" i="12"/>
  <c r="M81" i="12"/>
  <c r="L81" i="12"/>
  <c r="J81" i="12"/>
  <c r="I81" i="12"/>
  <c r="M80" i="12"/>
  <c r="L80" i="12"/>
  <c r="J80" i="12"/>
  <c r="I80" i="12"/>
  <c r="M79" i="12"/>
  <c r="L79" i="12"/>
  <c r="J79" i="12"/>
  <c r="I79" i="12"/>
  <c r="K78" i="12"/>
  <c r="H78" i="12"/>
  <c r="G78" i="12"/>
  <c r="M78" i="12"/>
  <c r="F78" i="12"/>
  <c r="I78" i="12"/>
  <c r="J78" i="12"/>
  <c r="E78" i="12"/>
  <c r="M77" i="12"/>
  <c r="L77" i="12"/>
  <c r="J77" i="12"/>
  <c r="I77" i="12"/>
  <c r="M76" i="12"/>
  <c r="L76" i="12"/>
  <c r="J76" i="12"/>
  <c r="I76" i="12"/>
  <c r="L75" i="12"/>
  <c r="K75" i="12"/>
  <c r="H75" i="12"/>
  <c r="G75" i="12"/>
  <c r="M75" i="12"/>
  <c r="F75" i="12"/>
  <c r="I75" i="12"/>
  <c r="J75" i="12"/>
  <c r="E75" i="12"/>
  <c r="M74" i="12"/>
  <c r="L74" i="12"/>
  <c r="I74" i="12"/>
  <c r="J74" i="12"/>
  <c r="M73" i="12"/>
  <c r="L73" i="12"/>
  <c r="I73" i="12"/>
  <c r="J73" i="12"/>
  <c r="M72" i="12"/>
  <c r="L72" i="12"/>
  <c r="I72" i="12"/>
  <c r="J72" i="12"/>
  <c r="M71" i="12"/>
  <c r="L71" i="12"/>
  <c r="I71" i="12"/>
  <c r="J71" i="12"/>
  <c r="M70" i="12"/>
  <c r="K70" i="12"/>
  <c r="I70" i="12"/>
  <c r="J70" i="12"/>
  <c r="H70" i="12"/>
  <c r="G70" i="12"/>
  <c r="F70" i="12"/>
  <c r="E70" i="12"/>
  <c r="L70" i="12"/>
  <c r="M69" i="12"/>
  <c r="L69" i="12"/>
  <c r="I69" i="12"/>
  <c r="J69" i="12"/>
  <c r="M67" i="12"/>
  <c r="L67" i="12"/>
  <c r="I67" i="12"/>
  <c r="J67" i="12"/>
  <c r="M66" i="12"/>
  <c r="L66" i="12"/>
  <c r="J66" i="12"/>
  <c r="I66" i="12"/>
  <c r="M65" i="12"/>
  <c r="L65" i="12"/>
  <c r="J65" i="12"/>
  <c r="I65" i="12"/>
  <c r="M64" i="12"/>
  <c r="L64" i="12"/>
  <c r="I64" i="12"/>
  <c r="J64" i="12"/>
  <c r="K63" i="12"/>
  <c r="K59" i="12"/>
  <c r="H63" i="12"/>
  <c r="H59" i="12"/>
  <c r="G63" i="12"/>
  <c r="G59" i="12"/>
  <c r="F63" i="12"/>
  <c r="E63" i="12"/>
  <c r="M62" i="12"/>
  <c r="L62" i="12"/>
  <c r="J62" i="12"/>
  <c r="I62" i="12"/>
  <c r="M61" i="12"/>
  <c r="L61" i="12"/>
  <c r="J61" i="12"/>
  <c r="I61" i="12"/>
  <c r="M60" i="12"/>
  <c r="L60" i="12"/>
  <c r="J60" i="12"/>
  <c r="I60" i="12"/>
  <c r="E59" i="12"/>
  <c r="L59" i="12"/>
  <c r="M58" i="12"/>
  <c r="L58" i="12"/>
  <c r="I58" i="12"/>
  <c r="J58" i="12"/>
  <c r="M57" i="12"/>
  <c r="L57" i="12"/>
  <c r="I57" i="12"/>
  <c r="J57" i="12"/>
  <c r="M55" i="12"/>
  <c r="L55" i="12"/>
  <c r="I55" i="12"/>
  <c r="J55" i="12"/>
  <c r="M54" i="12"/>
  <c r="L54" i="12"/>
  <c r="I54" i="12"/>
  <c r="J54" i="12"/>
  <c r="M53" i="12"/>
  <c r="L53" i="12"/>
  <c r="I53" i="12"/>
  <c r="J53" i="12"/>
  <c r="M52" i="12"/>
  <c r="L52" i="12"/>
  <c r="I52" i="12"/>
  <c r="J52" i="12"/>
  <c r="M51" i="12"/>
  <c r="L51" i="12"/>
  <c r="I51" i="12"/>
  <c r="J51" i="12"/>
  <c r="K50" i="12"/>
  <c r="H50" i="12"/>
  <c r="G50" i="12"/>
  <c r="F50" i="12"/>
  <c r="E50" i="12"/>
  <c r="L50" i="12"/>
  <c r="M49" i="12"/>
  <c r="L49" i="12"/>
  <c r="I49" i="12"/>
  <c r="J49" i="12"/>
  <c r="M48" i="12"/>
  <c r="L48" i="12"/>
  <c r="I48" i="12"/>
  <c r="J48" i="12"/>
  <c r="K47" i="12"/>
  <c r="H47" i="12"/>
  <c r="G47" i="12"/>
  <c r="M47" i="12"/>
  <c r="F47" i="12"/>
  <c r="I47" i="12"/>
  <c r="J47" i="12"/>
  <c r="E47" i="12"/>
  <c r="M46" i="12"/>
  <c r="L46" i="12"/>
  <c r="J46" i="12"/>
  <c r="I46" i="12"/>
  <c r="K45" i="12"/>
  <c r="K39" i="12"/>
  <c r="H45" i="12"/>
  <c r="G45" i="12"/>
  <c r="M45" i="12"/>
  <c r="F45" i="12"/>
  <c r="I45" i="12"/>
  <c r="J45" i="12"/>
  <c r="E45" i="12"/>
  <c r="M44" i="12"/>
  <c r="L44" i="12"/>
  <c r="I44" i="12"/>
  <c r="J44" i="12"/>
  <c r="M42" i="12"/>
  <c r="L42" i="12"/>
  <c r="I42" i="12"/>
  <c r="J42" i="12"/>
  <c r="M41" i="12"/>
  <c r="L41" i="12"/>
  <c r="I41" i="12"/>
  <c r="J41" i="12"/>
  <c r="K40" i="12"/>
  <c r="H40" i="12"/>
  <c r="H39" i="12"/>
  <c r="G40" i="12"/>
  <c r="F40" i="12"/>
  <c r="M40" i="12"/>
  <c r="E40" i="12"/>
  <c r="E39" i="12"/>
  <c r="L39" i="12"/>
  <c r="M38" i="12"/>
  <c r="L38" i="12"/>
  <c r="I38" i="12"/>
  <c r="J38" i="12"/>
  <c r="M37" i="12"/>
  <c r="L37" i="12"/>
  <c r="I37" i="12"/>
  <c r="J37" i="12"/>
  <c r="M36" i="12"/>
  <c r="L36" i="12"/>
  <c r="I36" i="12"/>
  <c r="J36" i="12"/>
  <c r="K35" i="12"/>
  <c r="H35" i="12"/>
  <c r="G35" i="12"/>
  <c r="F35" i="12"/>
  <c r="E35" i="12"/>
  <c r="L35" i="12"/>
  <c r="M34" i="12"/>
  <c r="L34" i="12"/>
  <c r="M33" i="12"/>
  <c r="L33" i="12"/>
  <c r="J33" i="12"/>
  <c r="I33" i="12"/>
  <c r="M32" i="12"/>
  <c r="L32" i="12"/>
  <c r="J32" i="12"/>
  <c r="I32" i="12"/>
  <c r="M31" i="12"/>
  <c r="L31" i="12"/>
  <c r="I31" i="12"/>
  <c r="J31" i="12"/>
  <c r="M30" i="12"/>
  <c r="L30" i="12"/>
  <c r="I30" i="12"/>
  <c r="J30" i="12"/>
  <c r="M29" i="12"/>
  <c r="L29" i="12"/>
  <c r="I29" i="12"/>
  <c r="J29" i="12"/>
  <c r="K28" i="12"/>
  <c r="H28" i="12"/>
  <c r="G28" i="12"/>
  <c r="M28" i="12"/>
  <c r="F28" i="12"/>
  <c r="E28" i="12"/>
  <c r="M27" i="12"/>
  <c r="L27" i="12"/>
  <c r="I27" i="12"/>
  <c r="J27" i="12"/>
  <c r="M25" i="12"/>
  <c r="L25" i="12"/>
  <c r="I25" i="12"/>
  <c r="J25" i="12"/>
  <c r="M24" i="12"/>
  <c r="L24" i="12"/>
  <c r="I24" i="12"/>
  <c r="J24" i="12"/>
  <c r="M23" i="12"/>
  <c r="L23" i="12"/>
  <c r="I23" i="12"/>
  <c r="J23" i="12"/>
  <c r="K22" i="12"/>
  <c r="H22" i="12"/>
  <c r="G22" i="12"/>
  <c r="F22" i="12"/>
  <c r="M22" i="12"/>
  <c r="E22" i="12"/>
  <c r="L22" i="12"/>
  <c r="M21" i="12"/>
  <c r="L21" i="12"/>
  <c r="J21" i="12"/>
  <c r="I21" i="12"/>
  <c r="M19" i="12"/>
  <c r="L19" i="12"/>
  <c r="J19" i="12"/>
  <c r="I19" i="12"/>
  <c r="M18" i="12"/>
  <c r="L18" i="12"/>
  <c r="J18" i="12"/>
  <c r="I18" i="12"/>
  <c r="M17" i="12"/>
  <c r="L17" i="12"/>
  <c r="J17" i="12"/>
  <c r="I17" i="12"/>
  <c r="M16" i="12"/>
  <c r="L16" i="12"/>
  <c r="J16" i="12"/>
  <c r="I16" i="12"/>
  <c r="M15" i="12"/>
  <c r="L15" i="12"/>
  <c r="J15" i="12"/>
  <c r="I15" i="12"/>
  <c r="M14" i="12"/>
  <c r="L14" i="12"/>
  <c r="J14" i="12"/>
  <c r="I14" i="12"/>
  <c r="M13" i="12"/>
  <c r="L13" i="12"/>
  <c r="J13" i="12"/>
  <c r="I13" i="12"/>
  <c r="K12" i="12"/>
  <c r="K8" i="12"/>
  <c r="H12" i="12"/>
  <c r="G12" i="12"/>
  <c r="F12" i="12"/>
  <c r="E12" i="12"/>
  <c r="M11" i="12"/>
  <c r="L11" i="12"/>
  <c r="I11" i="12"/>
  <c r="J11" i="12"/>
  <c r="M10" i="12"/>
  <c r="L10" i="12"/>
  <c r="I10" i="12"/>
  <c r="J10" i="12"/>
  <c r="L9" i="12"/>
  <c r="K9" i="12"/>
  <c r="H9" i="12"/>
  <c r="H8" i="12"/>
  <c r="G9" i="12"/>
  <c r="F9" i="12"/>
  <c r="M9" i="12"/>
  <c r="E9" i="12"/>
  <c r="M77" i="10"/>
  <c r="L77" i="10"/>
  <c r="I77" i="10"/>
  <c r="J77" i="10"/>
  <c r="M76" i="10"/>
  <c r="L76" i="10"/>
  <c r="I76" i="10"/>
  <c r="J76" i="10"/>
  <c r="K75" i="10"/>
  <c r="H75" i="10"/>
  <c r="G75" i="10"/>
  <c r="M75" i="10"/>
  <c r="F75" i="10"/>
  <c r="I75" i="10"/>
  <c r="J75" i="10"/>
  <c r="E75" i="10"/>
  <c r="H31" i="9"/>
  <c r="I31" i="9"/>
  <c r="J33" i="9"/>
  <c r="J29" i="9"/>
  <c r="E33" i="9"/>
  <c r="F33" i="9"/>
  <c r="G33" i="9"/>
  <c r="D33" i="9"/>
  <c r="J15" i="9"/>
  <c r="E15" i="9"/>
  <c r="F15" i="9"/>
  <c r="L15" i="9"/>
  <c r="G15" i="9"/>
  <c r="H15" i="9"/>
  <c r="I15" i="9"/>
  <c r="D15" i="9"/>
  <c r="J35" i="9"/>
  <c r="E35" i="9"/>
  <c r="F35" i="9"/>
  <c r="L35" i="9"/>
  <c r="G35" i="9"/>
  <c r="D35" i="9"/>
  <c r="K38" i="9"/>
  <c r="L38" i="9"/>
  <c r="H38" i="9"/>
  <c r="I38" i="9"/>
  <c r="J17" i="9"/>
  <c r="E17" i="9"/>
  <c r="F17" i="9"/>
  <c r="G17" i="9"/>
  <c r="D17" i="9"/>
  <c r="L28" i="9"/>
  <c r="K28" i="9"/>
  <c r="H28" i="9"/>
  <c r="I28" i="9"/>
  <c r="L27" i="9"/>
  <c r="K27" i="9"/>
  <c r="H27" i="9"/>
  <c r="I27" i="9"/>
  <c r="L26" i="9"/>
  <c r="K26" i="9"/>
  <c r="H26" i="9"/>
  <c r="I26" i="9"/>
  <c r="L25" i="9"/>
  <c r="K25" i="9"/>
  <c r="H25" i="9"/>
  <c r="I25" i="9"/>
  <c r="L24" i="9"/>
  <c r="K24" i="9"/>
  <c r="H24" i="9"/>
  <c r="I24" i="9"/>
  <c r="L23" i="9"/>
  <c r="K23" i="9"/>
  <c r="H23" i="9"/>
  <c r="I23" i="9"/>
  <c r="L22" i="9"/>
  <c r="K22" i="9"/>
  <c r="H22" i="9"/>
  <c r="I22" i="9"/>
  <c r="L21" i="9"/>
  <c r="K21" i="9"/>
  <c r="H21" i="9"/>
  <c r="I21" i="9"/>
  <c r="L20" i="9"/>
  <c r="K20" i="9"/>
  <c r="H20" i="9"/>
  <c r="I20" i="9"/>
  <c r="L19" i="9"/>
  <c r="K19" i="9"/>
  <c r="H19" i="9"/>
  <c r="I19" i="9"/>
  <c r="L18" i="9"/>
  <c r="K18" i="9"/>
  <c r="H18" i="9"/>
  <c r="I18" i="9"/>
  <c r="D8" i="9"/>
  <c r="L34" i="9"/>
  <c r="K34" i="9"/>
  <c r="H34" i="9"/>
  <c r="I34" i="9"/>
  <c r="L32" i="9"/>
  <c r="K32" i="9"/>
  <c r="H32" i="9"/>
  <c r="I32" i="9"/>
  <c r="L31" i="9"/>
  <c r="K31" i="9"/>
  <c r="J30" i="9"/>
  <c r="G30" i="9"/>
  <c r="G29" i="9"/>
  <c r="F30" i="9"/>
  <c r="E30" i="9"/>
  <c r="D30" i="9"/>
  <c r="D29" i="9"/>
  <c r="L37" i="9"/>
  <c r="K37" i="9"/>
  <c r="H37" i="9"/>
  <c r="I37" i="9"/>
  <c r="L36" i="9"/>
  <c r="K36" i="9"/>
  <c r="H36" i="9"/>
  <c r="I36" i="9"/>
  <c r="L9" i="9"/>
  <c r="K9" i="9"/>
  <c r="H9" i="9"/>
  <c r="I9" i="9"/>
  <c r="J8" i="9"/>
  <c r="G8" i="9"/>
  <c r="G7" i="9"/>
  <c r="G6" i="9"/>
  <c r="F8" i="9"/>
  <c r="E8" i="9"/>
  <c r="E63" i="10"/>
  <c r="E59" i="10"/>
  <c r="L59" i="10"/>
  <c r="K63" i="10"/>
  <c r="K59" i="10"/>
  <c r="H63" i="10"/>
  <c r="H59" i="10"/>
  <c r="G63" i="10"/>
  <c r="F63" i="10"/>
  <c r="M63" i="10"/>
  <c r="M67" i="10"/>
  <c r="L67" i="10"/>
  <c r="I67" i="10"/>
  <c r="J67" i="10"/>
  <c r="M66" i="10"/>
  <c r="L66" i="10"/>
  <c r="I66" i="10"/>
  <c r="J66" i="10"/>
  <c r="M62" i="10"/>
  <c r="L62" i="10"/>
  <c r="I62" i="10"/>
  <c r="J62" i="10"/>
  <c r="M61" i="10"/>
  <c r="L61" i="10"/>
  <c r="I61" i="10"/>
  <c r="J61" i="10"/>
  <c r="M60" i="10"/>
  <c r="M65" i="10"/>
  <c r="L65" i="10"/>
  <c r="I65" i="10"/>
  <c r="J65" i="10"/>
  <c r="M64" i="10"/>
  <c r="L64" i="10"/>
  <c r="I64" i="10"/>
  <c r="J64" i="10"/>
  <c r="I38" i="10"/>
  <c r="J38" i="10"/>
  <c r="L38" i="10"/>
  <c r="M38" i="10"/>
  <c r="M88" i="10"/>
  <c r="L88" i="10"/>
  <c r="M87" i="10"/>
  <c r="L87" i="10"/>
  <c r="M86" i="10"/>
  <c r="L86" i="10"/>
  <c r="M85" i="10"/>
  <c r="L85" i="10"/>
  <c r="M83" i="10"/>
  <c r="L83" i="10"/>
  <c r="M82" i="10"/>
  <c r="L82" i="10"/>
  <c r="M81" i="10"/>
  <c r="L81" i="10"/>
  <c r="M80" i="10"/>
  <c r="L80" i="10"/>
  <c r="M79" i="10"/>
  <c r="L79" i="10"/>
  <c r="M74" i="10"/>
  <c r="L74" i="10"/>
  <c r="M73" i="10"/>
  <c r="L73" i="10"/>
  <c r="M72" i="10"/>
  <c r="L72" i="10"/>
  <c r="M71" i="10"/>
  <c r="L71" i="10"/>
  <c r="M69" i="10"/>
  <c r="L69" i="10"/>
  <c r="M58" i="10"/>
  <c r="L58" i="10"/>
  <c r="M57" i="10"/>
  <c r="L57" i="10"/>
  <c r="M55" i="10"/>
  <c r="L55" i="10"/>
  <c r="M54" i="10"/>
  <c r="L54" i="10"/>
  <c r="M53" i="10"/>
  <c r="L53" i="10"/>
  <c r="M52" i="10"/>
  <c r="L52" i="10"/>
  <c r="M51" i="10"/>
  <c r="L51" i="10"/>
  <c r="M49" i="10"/>
  <c r="L49" i="10"/>
  <c r="M48" i="10"/>
  <c r="L48" i="10"/>
  <c r="M46" i="10"/>
  <c r="L46" i="10"/>
  <c r="M44" i="10"/>
  <c r="L44" i="10"/>
  <c r="M42" i="10"/>
  <c r="L42" i="10"/>
  <c r="M41" i="10"/>
  <c r="L41" i="10"/>
  <c r="M37" i="10"/>
  <c r="L37" i="10"/>
  <c r="M36" i="10"/>
  <c r="L36" i="10"/>
  <c r="M33" i="10"/>
  <c r="L33" i="10"/>
  <c r="M32" i="10"/>
  <c r="L32" i="10"/>
  <c r="M31" i="10"/>
  <c r="L31" i="10"/>
  <c r="M30" i="10"/>
  <c r="L30" i="10"/>
  <c r="M29" i="10"/>
  <c r="L29" i="10"/>
  <c r="M27" i="10"/>
  <c r="L27" i="10"/>
  <c r="M25" i="10"/>
  <c r="L25" i="10"/>
  <c r="M24" i="10"/>
  <c r="L24" i="10"/>
  <c r="M23" i="10"/>
  <c r="L23" i="10"/>
  <c r="M21" i="10"/>
  <c r="L21" i="10"/>
  <c r="M19" i="10"/>
  <c r="L19" i="10"/>
  <c r="M18" i="10"/>
  <c r="L18" i="10"/>
  <c r="M17" i="10"/>
  <c r="L17" i="10"/>
  <c r="M16" i="10"/>
  <c r="L16" i="10"/>
  <c r="M15" i="10"/>
  <c r="L15" i="10"/>
  <c r="M14" i="10"/>
  <c r="L14" i="10"/>
  <c r="M13" i="10"/>
  <c r="L13" i="10"/>
  <c r="M11" i="10"/>
  <c r="L11" i="10"/>
  <c r="M10" i="10"/>
  <c r="L10" i="10"/>
  <c r="H42" i="9"/>
  <c r="I42" i="9"/>
  <c r="H41" i="9"/>
  <c r="I41" i="9"/>
  <c r="H16" i="9"/>
  <c r="I16" i="9"/>
  <c r="H13" i="9"/>
  <c r="I13" i="9"/>
  <c r="H12" i="9"/>
  <c r="I12" i="9"/>
  <c r="H11" i="9"/>
  <c r="I11" i="9"/>
  <c r="I36" i="11"/>
  <c r="I35" i="11"/>
  <c r="J35" i="11"/>
  <c r="I30" i="11"/>
  <c r="J30" i="11"/>
  <c r="I29" i="11"/>
  <c r="J29" i="11"/>
  <c r="I27" i="11"/>
  <c r="J27" i="11"/>
  <c r="I26" i="11"/>
  <c r="J26" i="11"/>
  <c r="I24" i="11"/>
  <c r="J24" i="11"/>
  <c r="I23" i="11"/>
  <c r="J23" i="11"/>
  <c r="I21" i="11"/>
  <c r="J21" i="11"/>
  <c r="I20" i="11"/>
  <c r="I18" i="11"/>
  <c r="J18" i="11"/>
  <c r="I17" i="11"/>
  <c r="J17" i="11"/>
  <c r="I15" i="11"/>
  <c r="I14" i="11"/>
  <c r="J14" i="11"/>
  <c r="I88" i="10"/>
  <c r="J88" i="10"/>
  <c r="I87" i="10"/>
  <c r="J87" i="10"/>
  <c r="I86" i="10"/>
  <c r="J86" i="10"/>
  <c r="I85" i="10"/>
  <c r="J85" i="10"/>
  <c r="I83" i="10"/>
  <c r="I82" i="10"/>
  <c r="J82" i="10"/>
  <c r="I81" i="10"/>
  <c r="J81" i="10"/>
  <c r="I80" i="10"/>
  <c r="J80" i="10"/>
  <c r="I79" i="10"/>
  <c r="J79" i="10"/>
  <c r="I74" i="10"/>
  <c r="J74" i="10"/>
  <c r="I73" i="10"/>
  <c r="J73" i="10"/>
  <c r="I72" i="10"/>
  <c r="J72" i="10"/>
  <c r="I71" i="10"/>
  <c r="J71" i="10"/>
  <c r="I69" i="10"/>
  <c r="J69" i="10"/>
  <c r="I58" i="10"/>
  <c r="I4" i="15"/>
  <c r="I57" i="10"/>
  <c r="J57" i="10"/>
  <c r="I55" i="10"/>
  <c r="J55" i="10"/>
  <c r="I54" i="10"/>
  <c r="J54" i="10"/>
  <c r="I53" i="10"/>
  <c r="I52" i="10"/>
  <c r="J52" i="10"/>
  <c r="I51" i="10"/>
  <c r="J51" i="10"/>
  <c r="I49" i="10"/>
  <c r="J49" i="10"/>
  <c r="I48" i="10"/>
  <c r="J48" i="10"/>
  <c r="I46" i="10"/>
  <c r="J46" i="10"/>
  <c r="I44" i="10"/>
  <c r="J44" i="10"/>
  <c r="I42" i="10"/>
  <c r="J42" i="10"/>
  <c r="I41" i="10"/>
  <c r="J41" i="10"/>
  <c r="I37" i="10"/>
  <c r="J37" i="10"/>
  <c r="I36" i="10"/>
  <c r="J36" i="10"/>
  <c r="I33" i="10"/>
  <c r="J33" i="10"/>
  <c r="I32" i="10"/>
  <c r="J32" i="10"/>
  <c r="I31" i="10"/>
  <c r="J31" i="10"/>
  <c r="I30" i="10"/>
  <c r="J30" i="10"/>
  <c r="I29" i="10"/>
  <c r="J29" i="10"/>
  <c r="I27" i="10"/>
  <c r="J27" i="10"/>
  <c r="I25" i="10"/>
  <c r="J25" i="10"/>
  <c r="I24" i="10"/>
  <c r="J24" i="10"/>
  <c r="I23" i="10"/>
  <c r="J23" i="10"/>
  <c r="I21" i="10"/>
  <c r="J21" i="10"/>
  <c r="I19" i="10"/>
  <c r="J19" i="10"/>
  <c r="I18" i="10"/>
  <c r="J18" i="10"/>
  <c r="I17" i="10"/>
  <c r="J17" i="10"/>
  <c r="I16" i="10"/>
  <c r="J16" i="10"/>
  <c r="I15" i="10"/>
  <c r="J15" i="10"/>
  <c r="I14" i="10"/>
  <c r="J14" i="10"/>
  <c r="I13" i="10"/>
  <c r="J13" i="10"/>
  <c r="I11" i="10"/>
  <c r="J11" i="10"/>
  <c r="I10" i="10"/>
  <c r="J10" i="10"/>
  <c r="J40" i="9"/>
  <c r="J39" i="9"/>
  <c r="J10" i="9"/>
  <c r="J7" i="9"/>
  <c r="J6" i="9"/>
  <c r="K34" i="11"/>
  <c r="K33" i="11"/>
  <c r="K32" i="11"/>
  <c r="K31" i="11"/>
  <c r="K28" i="11"/>
  <c r="K25" i="11"/>
  <c r="K22" i="11"/>
  <c r="K19" i="11"/>
  <c r="K16" i="11"/>
  <c r="K13" i="11"/>
  <c r="K12" i="11"/>
  <c r="K11" i="11"/>
  <c r="J36" i="11"/>
  <c r="J20" i="11"/>
  <c r="J15" i="11"/>
  <c r="H11" i="11"/>
  <c r="H12" i="11"/>
  <c r="F11" i="11"/>
  <c r="G11" i="11"/>
  <c r="F12" i="11"/>
  <c r="G12" i="11"/>
  <c r="E12" i="11"/>
  <c r="L12" i="11"/>
  <c r="E11" i="11"/>
  <c r="E8" i="11"/>
  <c r="F32" i="11"/>
  <c r="F31" i="11"/>
  <c r="G32" i="11"/>
  <c r="G31" i="11"/>
  <c r="H32" i="11"/>
  <c r="F33" i="11"/>
  <c r="I33" i="11"/>
  <c r="J33" i="11"/>
  <c r="G33" i="11"/>
  <c r="H33" i="11"/>
  <c r="E33" i="11"/>
  <c r="L33" i="11"/>
  <c r="E32" i="11"/>
  <c r="M36" i="11"/>
  <c r="L36" i="11"/>
  <c r="M35" i="11"/>
  <c r="L35" i="11"/>
  <c r="H34" i="11"/>
  <c r="I34" i="11"/>
  <c r="J34" i="11"/>
  <c r="G34" i="11"/>
  <c r="F34" i="11"/>
  <c r="E34" i="11"/>
  <c r="L34" i="11"/>
  <c r="M30" i="11"/>
  <c r="L30" i="11"/>
  <c r="M29" i="11"/>
  <c r="L29" i="11"/>
  <c r="H28" i="11"/>
  <c r="G28" i="11"/>
  <c r="F28" i="11"/>
  <c r="E28" i="11"/>
  <c r="L28" i="11"/>
  <c r="M27" i="11"/>
  <c r="L27" i="11"/>
  <c r="M26" i="11"/>
  <c r="L26" i="11"/>
  <c r="H25" i="11"/>
  <c r="G25" i="11"/>
  <c r="M25" i="11"/>
  <c r="F25" i="11"/>
  <c r="E25" i="11"/>
  <c r="M24" i="11"/>
  <c r="L24" i="11"/>
  <c r="M23" i="11"/>
  <c r="L23" i="11"/>
  <c r="H22" i="11"/>
  <c r="G22" i="11"/>
  <c r="F22" i="11"/>
  <c r="E22" i="11"/>
  <c r="M21" i="11"/>
  <c r="L21" i="11"/>
  <c r="M20" i="11"/>
  <c r="L20" i="11"/>
  <c r="H19" i="11"/>
  <c r="G19" i="11"/>
  <c r="F19" i="11"/>
  <c r="M18" i="11"/>
  <c r="L18" i="11"/>
  <c r="M17" i="11"/>
  <c r="L17" i="11"/>
  <c r="H16" i="11"/>
  <c r="G16" i="11"/>
  <c r="F16" i="11"/>
  <c r="E16" i="11"/>
  <c r="L16" i="11"/>
  <c r="F13" i="11"/>
  <c r="G13" i="11"/>
  <c r="L13" i="11"/>
  <c r="H13" i="11"/>
  <c r="E13" i="11"/>
  <c r="M15" i="11"/>
  <c r="L15" i="11"/>
  <c r="M14" i="11"/>
  <c r="L14" i="11"/>
  <c r="J83" i="10"/>
  <c r="J53" i="10"/>
  <c r="K84" i="10"/>
  <c r="K78" i="10"/>
  <c r="K70" i="10"/>
  <c r="K68" i="10"/>
  <c r="K50" i="10"/>
  <c r="K47" i="10"/>
  <c r="K45" i="10"/>
  <c r="K40" i="10"/>
  <c r="K35" i="10"/>
  <c r="K28" i="10"/>
  <c r="K22" i="10"/>
  <c r="K12" i="10"/>
  <c r="K9" i="10"/>
  <c r="E47" i="10"/>
  <c r="E40" i="9"/>
  <c r="E39" i="9"/>
  <c r="H39" i="9"/>
  <c r="I39" i="9"/>
  <c r="F40" i="9"/>
  <c r="L40" i="9"/>
  <c r="G40" i="9"/>
  <c r="G39" i="9"/>
  <c r="E10" i="9"/>
  <c r="E7" i="9"/>
  <c r="F10" i="9"/>
  <c r="G10" i="9"/>
  <c r="F84" i="10"/>
  <c r="I84" i="10"/>
  <c r="J84" i="10"/>
  <c r="G84" i="10"/>
  <c r="H84" i="10"/>
  <c r="F78" i="10"/>
  <c r="G78" i="10"/>
  <c r="M78" i="10"/>
  <c r="H78" i="10"/>
  <c r="F70" i="10"/>
  <c r="I70" i="10"/>
  <c r="F68" i="10"/>
  <c r="G70" i="10"/>
  <c r="H70" i="10"/>
  <c r="F50" i="10"/>
  <c r="G50" i="10"/>
  <c r="H50" i="10"/>
  <c r="F47" i="10"/>
  <c r="G47" i="10"/>
  <c r="L47" i="10"/>
  <c r="H47" i="10"/>
  <c r="F45" i="10"/>
  <c r="M45" i="10"/>
  <c r="G45" i="10"/>
  <c r="H45" i="10"/>
  <c r="F40" i="10"/>
  <c r="G40" i="10"/>
  <c r="H40" i="10"/>
  <c r="F35" i="10"/>
  <c r="G35" i="10"/>
  <c r="H35" i="10"/>
  <c r="F28" i="10"/>
  <c r="G28" i="10"/>
  <c r="H28" i="10"/>
  <c r="I28" i="10"/>
  <c r="J28" i="10"/>
  <c r="F22" i="10"/>
  <c r="G22" i="10"/>
  <c r="H22" i="10"/>
  <c r="F12" i="10"/>
  <c r="G12" i="10"/>
  <c r="I12" i="10"/>
  <c r="H12" i="10"/>
  <c r="F9" i="10"/>
  <c r="G9" i="10"/>
  <c r="H9" i="10"/>
  <c r="E84" i="10"/>
  <c r="E78" i="10"/>
  <c r="E70" i="10"/>
  <c r="E50" i="10"/>
  <c r="E45" i="10"/>
  <c r="L45" i="10"/>
  <c r="E40" i="10"/>
  <c r="E28" i="10"/>
  <c r="L28" i="10"/>
  <c r="E22" i="10"/>
  <c r="L22" i="10"/>
  <c r="E35" i="10"/>
  <c r="L35" i="10"/>
  <c r="K11" i="9"/>
  <c r="K12" i="9"/>
  <c r="K13" i="9"/>
  <c r="K16" i="9"/>
  <c r="K41" i="9"/>
  <c r="K42" i="9"/>
  <c r="D40" i="9"/>
  <c r="D39" i="9"/>
  <c r="L41" i="9"/>
  <c r="L42" i="9"/>
  <c r="D10" i="9"/>
  <c r="D7" i="9"/>
  <c r="L11" i="9"/>
  <c r="L12" i="9"/>
  <c r="L13" i="9"/>
  <c r="L16" i="9"/>
  <c r="M34" i="11"/>
  <c r="K9" i="11"/>
  <c r="M34" i="10"/>
  <c r="L60" i="10"/>
  <c r="I60" i="10"/>
  <c r="J60" i="10"/>
  <c r="K33" i="9"/>
  <c r="H30" i="9"/>
  <c r="I30" i="9"/>
  <c r="K40" i="9"/>
  <c r="H40" i="9"/>
  <c r="I40" i="9"/>
  <c r="F39" i="9"/>
  <c r="L33" i="9"/>
  <c r="H33" i="9"/>
  <c r="I33" i="9"/>
  <c r="L39" i="9"/>
  <c r="K39" i="9"/>
  <c r="E29" i="9"/>
  <c r="L30" i="9"/>
  <c r="D14" i="9"/>
  <c r="K15" i="9"/>
  <c r="F14" i="9"/>
  <c r="G14" i="9"/>
  <c r="J14" i="9"/>
  <c r="D6" i="9"/>
  <c r="H8" i="9"/>
  <c r="I8" i="9"/>
  <c r="L8" i="9"/>
  <c r="M33" i="11"/>
  <c r="L22" i="11"/>
  <c r="L34" i="10"/>
  <c r="E14" i="9"/>
  <c r="K14" i="9"/>
  <c r="K8" i="9"/>
  <c r="K35" i="9"/>
  <c r="H31" i="11"/>
  <c r="K17" i="9"/>
  <c r="F8" i="12"/>
  <c r="I9" i="12"/>
  <c r="J9" i="12"/>
  <c r="L12" i="12"/>
  <c r="F39" i="12"/>
  <c r="I40" i="12"/>
  <c r="J40" i="12"/>
  <c r="L45" i="12"/>
  <c r="L63" i="12"/>
  <c r="L78" i="12"/>
  <c r="G39" i="12"/>
  <c r="L47" i="12"/>
  <c r="M63" i="12"/>
  <c r="I22" i="12"/>
  <c r="J22" i="12"/>
  <c r="I84" i="12"/>
  <c r="J84" i="12"/>
  <c r="L75" i="10"/>
  <c r="L70" i="10"/>
  <c r="M84" i="10"/>
  <c r="H39" i="10"/>
  <c r="G59" i="10"/>
  <c r="M68" i="12"/>
  <c r="L68" i="12"/>
  <c r="K7" i="15"/>
  <c r="J7" i="15"/>
  <c r="I35" i="15"/>
  <c r="J35" i="15"/>
  <c r="M62" i="15"/>
  <c r="I62" i="15"/>
  <c r="J62" i="15"/>
  <c r="L62" i="15"/>
  <c r="M58" i="15"/>
  <c r="I58" i="15"/>
  <c r="J58" i="15"/>
  <c r="L50" i="15"/>
  <c r="M50" i="15"/>
  <c r="M39" i="15"/>
  <c r="I39" i="15"/>
  <c r="J39" i="15"/>
  <c r="I50" i="15"/>
  <c r="J50" i="15"/>
  <c r="L35" i="15"/>
  <c r="I22" i="15"/>
  <c r="J22" i="15"/>
  <c r="M22" i="15"/>
  <c r="M12" i="15"/>
  <c r="G8" i="15"/>
  <c r="G7" i="15"/>
  <c r="G4" i="15"/>
  <c r="H7" i="15"/>
  <c r="H4" i="15"/>
  <c r="I12" i="15"/>
  <c r="J12" i="15"/>
  <c r="F8" i="15"/>
  <c r="F7" i="15"/>
  <c r="I9" i="15"/>
  <c r="J9" i="15"/>
  <c r="M9" i="15"/>
  <c r="M50" i="10"/>
  <c r="I50" i="10"/>
  <c r="G39" i="10"/>
  <c r="L40" i="10"/>
  <c r="M40" i="10"/>
  <c r="I40" i="10"/>
  <c r="J40" i="10"/>
  <c r="M28" i="10"/>
  <c r="I9" i="10"/>
  <c r="M9" i="10"/>
  <c r="L8" i="15"/>
  <c r="L7" i="15"/>
  <c r="M8" i="15"/>
  <c r="I8" i="15"/>
  <c r="J8" i="15"/>
  <c r="I7" i="15"/>
  <c r="M7" i="15"/>
  <c r="F4" i="15"/>
  <c r="J58" i="10"/>
  <c r="L78" i="10"/>
  <c r="E68" i="10"/>
  <c r="F8" i="10"/>
  <c r="F59" i="10"/>
  <c r="M59" i="10"/>
  <c r="L84" i="10"/>
  <c r="I78" i="10"/>
  <c r="J78" i="10"/>
  <c r="H8" i="10"/>
  <c r="H7" i="10"/>
  <c r="K39" i="10"/>
  <c r="I63" i="10"/>
  <c r="J63" i="10"/>
  <c r="I35" i="10"/>
  <c r="J35" i="10"/>
  <c r="I47" i="10"/>
  <c r="J47" i="10"/>
  <c r="I45" i="10"/>
  <c r="J45" i="10"/>
  <c r="F39" i="10"/>
  <c r="I39" i="10"/>
  <c r="J39" i="10"/>
  <c r="G68" i="10"/>
  <c r="M68" i="10"/>
  <c r="I59" i="10"/>
  <c r="F7" i="10"/>
  <c r="J59" i="10"/>
  <c r="M22" i="10"/>
  <c r="M70" i="10"/>
  <c r="G8" i="10"/>
  <c r="I22" i="10"/>
  <c r="L9" i="10"/>
  <c r="J12" i="10"/>
  <c r="J22" i="10"/>
  <c r="H68" i="10"/>
  <c r="M47" i="10"/>
  <c r="L12" i="10"/>
  <c r="M35" i="10"/>
  <c r="M12" i="10"/>
  <c r="K8" i="11"/>
  <c r="K7" i="11"/>
  <c r="M31" i="11"/>
  <c r="I31" i="11"/>
  <c r="J31" i="11"/>
  <c r="F8" i="11"/>
  <c r="H9" i="11"/>
  <c r="H8" i="11"/>
  <c r="H7" i="11"/>
  <c r="M32" i="11"/>
  <c r="I32" i="11"/>
  <c r="J32" i="11"/>
  <c r="F29" i="9"/>
  <c r="H35" i="9"/>
  <c r="I35" i="9"/>
  <c r="L29" i="9"/>
  <c r="H7" i="12"/>
  <c r="I63" i="12"/>
  <c r="J63" i="12"/>
  <c r="F59" i="12"/>
  <c r="F7" i="12"/>
  <c r="M12" i="12"/>
  <c r="I12" i="12"/>
  <c r="J12" i="12"/>
  <c r="I50" i="12"/>
  <c r="J50" i="12"/>
  <c r="G8" i="12"/>
  <c r="G7" i="12"/>
  <c r="M50" i="12"/>
  <c r="M39" i="12"/>
  <c r="I39" i="12"/>
  <c r="J39" i="12"/>
  <c r="M35" i="12"/>
  <c r="I35" i="12"/>
  <c r="J35" i="12"/>
  <c r="M8" i="12"/>
  <c r="I28" i="12"/>
  <c r="J28" i="12"/>
  <c r="L28" i="12"/>
  <c r="L10" i="9"/>
  <c r="K10" i="9"/>
  <c r="F7" i="9"/>
  <c r="L7" i="9"/>
  <c r="H7" i="9"/>
  <c r="I7" i="9"/>
  <c r="H10" i="9"/>
  <c r="I10" i="9"/>
  <c r="K30" i="9"/>
  <c r="F6" i="9"/>
  <c r="K29" i="9"/>
  <c r="H29" i="9"/>
  <c r="I29" i="9"/>
  <c r="L17" i="9"/>
  <c r="E6" i="9"/>
  <c r="K6" i="9"/>
  <c r="L14" i="9"/>
  <c r="H17" i="9"/>
  <c r="I17" i="9"/>
  <c r="H14" i="9"/>
  <c r="I14" i="9"/>
  <c r="K4" i="15"/>
  <c r="J4" i="15"/>
  <c r="K10" i="11"/>
  <c r="I28" i="11"/>
  <c r="J28" i="11"/>
  <c r="L25" i="11"/>
  <c r="M22" i="11"/>
  <c r="M19" i="11"/>
  <c r="M28" i="11"/>
  <c r="I25" i="11"/>
  <c r="J25" i="11"/>
  <c r="L19" i="11"/>
  <c r="I19" i="11"/>
  <c r="J19" i="11"/>
  <c r="I22" i="11"/>
  <c r="J22" i="11"/>
  <c r="I16" i="11"/>
  <c r="J16" i="11"/>
  <c r="G9" i="11"/>
  <c r="G10" i="11"/>
  <c r="M16" i="11"/>
  <c r="G8" i="11"/>
  <c r="H10" i="11"/>
  <c r="I12" i="11"/>
  <c r="J12" i="11"/>
  <c r="M12" i="11"/>
  <c r="F9" i="11"/>
  <c r="F7" i="11"/>
  <c r="I13" i="11"/>
  <c r="J13" i="11"/>
  <c r="M13" i="11"/>
  <c r="I11" i="11"/>
  <c r="J11" i="11"/>
  <c r="F10" i="11"/>
  <c r="M11" i="11"/>
  <c r="J50" i="10"/>
  <c r="K8" i="10"/>
  <c r="J9" i="10"/>
  <c r="M39" i="10"/>
  <c r="K7" i="10"/>
  <c r="G7" i="10"/>
  <c r="M8" i="10"/>
  <c r="I7" i="10"/>
  <c r="J7" i="10"/>
  <c r="I8" i="10"/>
  <c r="J8" i="10"/>
  <c r="I59" i="12"/>
  <c r="M59" i="12"/>
  <c r="I8" i="12"/>
  <c r="J8" i="12"/>
  <c r="M7" i="12"/>
  <c r="I7" i="12"/>
  <c r="K7" i="9"/>
  <c r="H6" i="9"/>
  <c r="I6" i="9"/>
  <c r="L6" i="9"/>
  <c r="M8" i="11"/>
  <c r="I8" i="11"/>
  <c r="J8" i="11"/>
  <c r="G7" i="11"/>
  <c r="I9" i="11"/>
  <c r="J9" i="11"/>
  <c r="M9" i="11"/>
  <c r="M10" i="11"/>
  <c r="I10" i="11"/>
  <c r="J10" i="11"/>
  <c r="M7" i="10"/>
  <c r="M7" i="11"/>
  <c r="I7" i="11"/>
  <c r="J7" i="11"/>
  <c r="I68" i="10"/>
  <c r="J70" i="10"/>
  <c r="J68" i="10"/>
  <c r="L68" i="10"/>
  <c r="E9" i="11"/>
  <c r="L9" i="11"/>
  <c r="L11" i="11"/>
  <c r="E10" i="11"/>
  <c r="L10" i="11"/>
  <c r="E31" i="11"/>
  <c r="L31" i="11"/>
  <c r="L32" i="11"/>
  <c r="L8" i="11"/>
  <c r="L40" i="12"/>
  <c r="E8" i="12"/>
  <c r="L8" i="12"/>
  <c r="E7" i="12"/>
  <c r="L7" i="12"/>
  <c r="E39" i="10"/>
  <c r="L39" i="10"/>
  <c r="L63" i="10"/>
  <c r="L50" i="10"/>
  <c r="E8" i="10"/>
  <c r="E7" i="10"/>
  <c r="L7" i="10"/>
  <c r="E7" i="11"/>
  <c r="L7" i="11"/>
  <c r="L8" i="10"/>
  <c r="J59" i="12"/>
  <c r="K7" i="12"/>
  <c r="J7" i="12"/>
  <c r="P14" i="10"/>
</calcChain>
</file>

<file path=xl/comments1.xml><?xml version="1.0" encoding="utf-8"?>
<comments xmlns="http://schemas.openxmlformats.org/spreadsheetml/2006/main">
  <authors>
    <author>Windows 사용자</author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E7" authorId="1" shapeId="0">
      <text>
        <r>
          <rPr>
            <b/>
            <sz val="11"/>
            <color indexed="32"/>
            <rFont val="맑은 고딕"/>
            <family val="3"/>
            <charset val="129"/>
          </rPr>
          <t>최종예산액  반영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5" authorId="0" shapeId="0">
      <text>
        <r>
          <rPr>
            <b/>
            <sz val="9"/>
            <color indexed="81"/>
            <rFont val="돋움"/>
            <family val="3"/>
            <charset val="129"/>
          </rPr>
          <t>예산액 입력 불요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E7" authorId="1" shapeId="0">
      <text>
        <r>
          <rPr>
            <b/>
            <sz val="11"/>
            <color indexed="32"/>
            <rFont val="맑은 고딕"/>
            <family val="3"/>
            <charset val="129"/>
          </rPr>
          <t>최종예산액  반영</t>
        </r>
      </text>
    </comment>
    <comment ref="E73" authorId="1" shapeId="0">
      <text>
        <r>
          <rPr>
            <b/>
            <sz val="10"/>
            <color indexed="32"/>
            <rFont val="맑은 고딕"/>
            <family val="3"/>
            <charset val="129"/>
          </rPr>
          <t>전년도이월사업비:
최종예산액은 작성하지 말것.
징수결정액, 징수액 작성</t>
        </r>
      </text>
    </comment>
  </commentList>
</comments>
</file>

<file path=xl/comments4.xml><?xml version="1.0" encoding="utf-8"?>
<comments xmlns="http://schemas.openxmlformats.org/spreadsheetml/2006/main">
  <authors>
    <author>Windows 사용자</author>
    <author>user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D6" authorId="1" shapeId="0">
      <text>
        <r>
          <rPr>
            <b/>
            <sz val="9"/>
            <color indexed="81"/>
            <rFont val="돋움"/>
            <family val="3"/>
            <charset val="129"/>
          </rPr>
          <t>최종예산액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반영</t>
        </r>
      </text>
    </comment>
  </commentList>
</comments>
</file>

<file path=xl/sharedStrings.xml><?xml version="1.0" encoding="utf-8"?>
<sst xmlns="http://schemas.openxmlformats.org/spreadsheetml/2006/main" count="411" uniqueCount="162">
  <si>
    <t xml:space="preserve"> </t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</si>
  <si>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</si>
  <si>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</si>
  <si>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</si>
  <si>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</si>
  <si>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경상적세외수입</t>
    <phoneticPr fontId="3" type="noConversion"/>
  </si>
  <si>
    <t>(C/A)</t>
    <phoneticPr fontId="3" type="noConversion"/>
  </si>
  <si>
    <t>(C/B)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</si>
  <si>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</si>
  <si>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</si>
  <si>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</si>
  <si>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</si>
  <si>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불납결손액</t>
    <phoneticPr fontId="3" type="noConversion"/>
  </si>
  <si>
    <t>징수율</t>
    <phoneticPr fontId="3" type="noConversion"/>
  </si>
  <si>
    <t xml:space="preserve"> 항 목 별</t>
    <phoneticPr fontId="3" type="noConversion"/>
  </si>
  <si>
    <t>수임기관명</t>
    <phoneticPr fontId="3" type="noConversion"/>
  </si>
  <si>
    <t>(단위:원,%)</t>
    <phoneticPr fontId="3" type="noConversion"/>
  </si>
  <si>
    <t xml:space="preserve"> 항 목 별</t>
    <phoneticPr fontId="3" type="noConversion"/>
  </si>
  <si>
    <t>최종예산액
(A)</t>
    <phoneticPr fontId="3" type="noConversion"/>
  </si>
  <si>
    <t>징수결정액
(B)</t>
    <phoneticPr fontId="3" type="noConversion"/>
  </si>
  <si>
    <t>징 수 액
(C)</t>
    <phoneticPr fontId="3" type="noConversion"/>
  </si>
  <si>
    <t>불납결손액
(D)</t>
    <phoneticPr fontId="3" type="noConversion"/>
  </si>
  <si>
    <t>미수납액
(E=B-C-D)</t>
    <phoneticPr fontId="3" type="noConversion"/>
  </si>
  <si>
    <t>(C/B)</t>
    <phoneticPr fontId="3" type="noConversion"/>
  </si>
  <si>
    <t>((C+D)/B)</t>
    <phoneticPr fontId="3" type="noConversion"/>
  </si>
  <si>
    <t>합             계</t>
    <phoneticPr fontId="3" type="noConversion"/>
  </si>
  <si>
    <t>경상적세외수입</t>
    <phoneticPr fontId="3" type="noConversion"/>
  </si>
  <si>
    <t>청산금수입</t>
    <phoneticPr fontId="3" type="noConversion"/>
  </si>
  <si>
    <t>매각사업수입</t>
    <phoneticPr fontId="3" type="noConversion"/>
  </si>
  <si>
    <t>주차요금수입</t>
    <phoneticPr fontId="3" type="noConversion"/>
  </si>
  <si>
    <t>기타사업수입</t>
    <phoneticPr fontId="3" type="noConversion"/>
  </si>
  <si>
    <t>임시적세외수입</t>
    <phoneticPr fontId="3" type="noConversion"/>
  </si>
  <si>
    <t>학교용지부담금</t>
    <phoneticPr fontId="3" type="noConversion"/>
  </si>
  <si>
    <t>교통유발부담금</t>
    <phoneticPr fontId="3" type="noConversion"/>
  </si>
  <si>
    <t>기반시설부담금</t>
    <phoneticPr fontId="3" type="noConversion"/>
  </si>
  <si>
    <t>3. 기타수입</t>
    <phoneticPr fontId="3" type="noConversion"/>
  </si>
  <si>
    <t>여객자동차운수사업법위반 과징금</t>
    <phoneticPr fontId="3" type="noConversion"/>
  </si>
  <si>
    <t>과징금</t>
    <phoneticPr fontId="3" type="noConversion"/>
  </si>
  <si>
    <t>변상금</t>
    <phoneticPr fontId="3" type="noConversion"/>
  </si>
  <si>
    <t>그외수입</t>
    <phoneticPr fontId="3" type="noConversion"/>
  </si>
  <si>
    <t>4. 지난년도수입</t>
    <phoneticPr fontId="3" type="noConversion"/>
  </si>
  <si>
    <t>기관(부서)명</t>
    <phoneticPr fontId="3" type="noConversion"/>
  </si>
  <si>
    <t>1. 재산임대수입</t>
    <phoneticPr fontId="3" type="noConversion"/>
  </si>
  <si>
    <t>가. 국유재산임대료</t>
    <phoneticPr fontId="3" type="noConversion"/>
  </si>
  <si>
    <t>나. 공유재산임대료</t>
    <phoneticPr fontId="3" type="noConversion"/>
  </si>
  <si>
    <t>2. 사용료수입</t>
    <phoneticPr fontId="3" type="noConversion"/>
  </si>
  <si>
    <t>가. 도로사용료</t>
    <phoneticPr fontId="3" type="noConversion"/>
  </si>
  <si>
    <t>나. 하천사용료</t>
    <phoneticPr fontId="3" type="noConversion"/>
  </si>
  <si>
    <t>다. 하수도사용료</t>
    <phoneticPr fontId="3" type="noConversion"/>
  </si>
  <si>
    <t>라. 상수도사용료</t>
    <phoneticPr fontId="3" type="noConversion"/>
  </si>
  <si>
    <t>사. 입장료수입</t>
    <phoneticPr fontId="3" type="noConversion"/>
  </si>
  <si>
    <t>3. 수수료수입</t>
    <phoneticPr fontId="3" type="noConversion"/>
  </si>
  <si>
    <t>가. 증지수입</t>
    <phoneticPr fontId="3" type="noConversion"/>
  </si>
  <si>
    <t>다. 재활용품수거판매수입</t>
    <phoneticPr fontId="3" type="noConversion"/>
  </si>
  <si>
    <t>4. 사업수입</t>
    <phoneticPr fontId="3" type="noConversion"/>
  </si>
  <si>
    <t>5. 징수교부금수입</t>
    <phoneticPr fontId="3" type="noConversion"/>
  </si>
  <si>
    <t>7. 재산매각수입</t>
    <phoneticPr fontId="3" type="noConversion"/>
  </si>
  <si>
    <t>가. 국유재산매각 귀속수입금</t>
    <phoneticPr fontId="3" type="noConversion"/>
  </si>
  <si>
    <t>나. 시·도유재산매각귀속수입금</t>
    <phoneticPr fontId="3" type="noConversion"/>
  </si>
  <si>
    <t>다. 공유재산매각수입금</t>
    <phoneticPr fontId="3" type="noConversion"/>
  </si>
  <si>
    <t>가. 자치단체간 부담금</t>
    <phoneticPr fontId="3" type="noConversion"/>
  </si>
  <si>
    <t>보전수입등및내부거래</t>
    <phoneticPr fontId="3" type="noConversion"/>
  </si>
  <si>
    <t>가. 국고보조금사용잔액</t>
    <phoneticPr fontId="3" type="noConversion"/>
  </si>
  <si>
    <t>나. 시도비보조금 사용잔액</t>
    <phoneticPr fontId="3" type="noConversion"/>
  </si>
  <si>
    <t>다. 전년도이월사업비</t>
    <phoneticPr fontId="3" type="noConversion"/>
  </si>
  <si>
    <t>가. 공기업특별회계전입금</t>
    <phoneticPr fontId="3" type="noConversion"/>
  </si>
  <si>
    <t>나. 공사공단전입금</t>
    <phoneticPr fontId="3" type="noConversion"/>
  </si>
  <si>
    <t>다. 기타회계전입금</t>
    <phoneticPr fontId="3" type="noConversion"/>
  </si>
  <si>
    <t>라. 기금전입금</t>
    <phoneticPr fontId="3" type="noConversion"/>
  </si>
  <si>
    <t>마. 교육비특별회계전입금</t>
    <phoneticPr fontId="3" type="noConversion"/>
  </si>
  <si>
    <t>가. 예수금수입</t>
    <phoneticPr fontId="3" type="noConversion"/>
  </si>
  <si>
    <t>합               계</t>
    <phoneticPr fontId="3" type="noConversion"/>
  </si>
  <si>
    <t>보전수입등및내부거래</t>
    <phoneticPr fontId="3" type="noConversion"/>
  </si>
  <si>
    <t>융자금원금수입(현년도)</t>
    <phoneticPr fontId="3" type="noConversion"/>
  </si>
  <si>
    <t>융자금원금수입(지난년도)</t>
    <phoneticPr fontId="3" type="noConversion"/>
  </si>
  <si>
    <t>징 수 율</t>
    <phoneticPr fontId="3" type="noConversion"/>
  </si>
  <si>
    <t>나. 시도지역개발기금예수금수입</t>
    <phoneticPr fontId="3" type="noConversion"/>
  </si>
  <si>
    <t>다. 예탁금 원금 회수수입</t>
    <phoneticPr fontId="3" type="noConversion"/>
  </si>
  <si>
    <t>라. 예탁금 이자수입</t>
    <phoneticPr fontId="3" type="noConversion"/>
  </si>
  <si>
    <t>가. 공공예금이자수입</t>
  </si>
  <si>
    <t>10. 기타수입</t>
  </si>
  <si>
    <t>미수납액</t>
  </si>
  <si>
    <t>미수납액
'(E=B-C-D)</t>
  </si>
  <si>
    <t>체납액
(F=E-G)</t>
  </si>
  <si>
    <t>납기미도래
(G)</t>
  </si>
  <si>
    <t>현년도</t>
    <phoneticPr fontId="3" type="noConversion"/>
  </si>
  <si>
    <t>과년도</t>
    <phoneticPr fontId="3" type="noConversion"/>
  </si>
  <si>
    <t>일반회계</t>
    <phoneticPr fontId="3" type="noConversion"/>
  </si>
  <si>
    <t>국공유변상금</t>
    <phoneticPr fontId="3" type="noConversion"/>
  </si>
  <si>
    <t>책임보험미가입과태료</t>
    <phoneticPr fontId="3" type="noConversion"/>
  </si>
  <si>
    <t>자동차검사지연과태료</t>
    <phoneticPr fontId="3" type="noConversion"/>
  </si>
  <si>
    <t>자동차정밀검사과태료</t>
    <phoneticPr fontId="3" type="noConversion"/>
  </si>
  <si>
    <t>부동산실명법과징금</t>
    <phoneticPr fontId="3" type="noConversion"/>
  </si>
  <si>
    <t>건축법이행강제금</t>
    <phoneticPr fontId="3" type="noConversion"/>
  </si>
  <si>
    <t>특별회계</t>
    <phoneticPr fontId="3" type="noConversion"/>
  </si>
  <si>
    <t>주정차위반과태료</t>
    <phoneticPr fontId="3" type="noConversion"/>
  </si>
  <si>
    <t>마. 공유수면사용료</t>
    <phoneticPr fontId="3" type="noConversion"/>
  </si>
  <si>
    <t>바. 시장사용료</t>
    <phoneticPr fontId="3" type="noConversion"/>
  </si>
  <si>
    <t>아. 주차요금수입</t>
    <phoneticPr fontId="3" type="noConversion"/>
  </si>
  <si>
    <t>자. 기타사용료</t>
    <phoneticPr fontId="3" type="noConversion"/>
  </si>
  <si>
    <t>라. 보건의료수수료</t>
    <phoneticPr fontId="3" type="noConversion"/>
  </si>
  <si>
    <t>마. 기타수수료</t>
    <phoneticPr fontId="3" type="noConversion"/>
  </si>
  <si>
    <t>나. 청산금수입</t>
    <phoneticPr fontId="3" type="noConversion"/>
  </si>
  <si>
    <t>다. 매각 사업수입</t>
    <phoneticPr fontId="3" type="noConversion"/>
  </si>
  <si>
    <t>라. 배당금수입</t>
    <phoneticPr fontId="3" type="noConversion"/>
  </si>
  <si>
    <t>마. 기타 사업수입</t>
    <phoneticPr fontId="3" type="noConversion"/>
  </si>
  <si>
    <t>라. 불용품 매각대금</t>
    <phoneticPr fontId="3" type="noConversion"/>
  </si>
  <si>
    <t>나. 융자금회수이자수입</t>
    <phoneticPr fontId="3" type="noConversion"/>
  </si>
  <si>
    <t>다. 기타이자수입</t>
    <phoneticPr fontId="3" type="noConversion"/>
  </si>
  <si>
    <t>8. 자치단체간 부담금</t>
    <phoneticPr fontId="3" type="noConversion"/>
  </si>
  <si>
    <t>9. 보조금 반환수입</t>
    <phoneticPr fontId="3" type="noConversion"/>
  </si>
  <si>
    <t>사. 그외수입</t>
    <phoneticPr fontId="3" type="noConversion"/>
  </si>
  <si>
    <t>가. 체납처분수입</t>
    <phoneticPr fontId="3" type="noConversion"/>
  </si>
  <si>
    <t>나. 보상금수납금</t>
    <phoneticPr fontId="3" type="noConversion"/>
  </si>
  <si>
    <t>다. 기부금수입</t>
    <phoneticPr fontId="3" type="noConversion"/>
  </si>
  <si>
    <t>라. 지적재조사조정금</t>
    <phoneticPr fontId="3" type="noConversion"/>
  </si>
  <si>
    <t>마. 지방교부세감소분보전수입</t>
    <phoneticPr fontId="3" type="noConversion"/>
  </si>
  <si>
    <t>바. 위약금</t>
    <phoneticPr fontId="3" type="noConversion"/>
  </si>
  <si>
    <t>가. 사업장 생산수입</t>
    <phoneticPr fontId="3" type="noConversion"/>
  </si>
  <si>
    <t>12. 과징금</t>
    <phoneticPr fontId="3" type="noConversion"/>
  </si>
  <si>
    <t>13. 이행강제금</t>
    <phoneticPr fontId="3" type="noConversion"/>
  </si>
  <si>
    <t>14. 변상금</t>
    <phoneticPr fontId="3" type="noConversion"/>
  </si>
  <si>
    <t>15. 과태료</t>
    <phoneticPr fontId="3" type="noConversion"/>
  </si>
  <si>
    <t>나. 기타 과태료</t>
    <phoneticPr fontId="3" type="noConversion"/>
  </si>
  <si>
    <t>가. 차량관련 과태료</t>
    <phoneticPr fontId="3" type="noConversion"/>
  </si>
  <si>
    <t>16. 환수금</t>
    <phoneticPr fontId="3" type="noConversion"/>
  </si>
  <si>
    <t>17. 부담금</t>
    <phoneticPr fontId="3" type="noConversion"/>
  </si>
  <si>
    <t>18. 순세계잉여금</t>
    <phoneticPr fontId="3" type="noConversion"/>
  </si>
  <si>
    <t>20. 융자금 원금수입</t>
    <phoneticPr fontId="3" type="noConversion"/>
  </si>
  <si>
    <t>1. 사용료수입</t>
    <phoneticPr fontId="3" type="noConversion"/>
  </si>
  <si>
    <t>2. 사업수입</t>
    <phoneticPr fontId="3" type="noConversion"/>
  </si>
  <si>
    <r>
      <t>지방행정제재</t>
    </r>
    <r>
      <rPr>
        <b/>
        <sz val="9"/>
        <rFont val="맑은 고딕 Semilight"/>
        <family val="3"/>
        <charset val="129"/>
      </rPr>
      <t>‧</t>
    </r>
    <r>
      <rPr>
        <b/>
        <sz val="9"/>
        <rFont val="굴림"/>
        <family val="3"/>
        <charset val="129"/>
      </rPr>
      <t>부과금</t>
    </r>
    <phoneticPr fontId="3" type="noConversion"/>
  </si>
  <si>
    <t>5. 과징금</t>
    <phoneticPr fontId="3" type="noConversion"/>
  </si>
  <si>
    <t>6. 변상금</t>
    <phoneticPr fontId="3" type="noConversion"/>
  </si>
  <si>
    <t>7. 부담금</t>
    <phoneticPr fontId="3" type="noConversion"/>
  </si>
  <si>
    <t>8. 융자금 원금수입</t>
    <phoneticPr fontId="3" type="noConversion"/>
  </si>
  <si>
    <t>19. 전년도이월금</t>
    <phoneticPr fontId="3" type="noConversion"/>
  </si>
  <si>
    <t>나. 폐기물처리수수료</t>
    <phoneticPr fontId="3" type="noConversion"/>
  </si>
  <si>
    <t>6. 이자수입</t>
    <phoneticPr fontId="3" type="noConversion"/>
  </si>
  <si>
    <t>가. 시도비보조금등반환수입</t>
    <phoneticPr fontId="3" type="noConversion"/>
  </si>
  <si>
    <t>나. 자체보조금등반환수입</t>
    <phoneticPr fontId="3" type="noConversion"/>
  </si>
  <si>
    <t>11. 지난년도수입</t>
    <phoneticPr fontId="3" type="noConversion"/>
  </si>
  <si>
    <t>지방행정제재‧부과금</t>
    <phoneticPr fontId="3" type="noConversion"/>
  </si>
  <si>
    <t>21. 보조금등반환금</t>
    <phoneticPr fontId="3" type="noConversion"/>
  </si>
  <si>
    <t>가. 국고보조금등반환금</t>
    <phoneticPr fontId="3" type="noConversion"/>
  </si>
  <si>
    <t>나. 시도비보조금등반환금</t>
    <phoneticPr fontId="3" type="noConversion"/>
  </si>
  <si>
    <t>22. 전입금</t>
    <phoneticPr fontId="3" type="noConversion"/>
  </si>
  <si>
    <t>23. 예탁금 및 예수금</t>
    <phoneticPr fontId="3" type="noConversion"/>
  </si>
  <si>
    <t>서구</t>
    <phoneticPr fontId="3" type="noConversion"/>
  </si>
  <si>
    <t>2022. 9월</t>
    <phoneticPr fontId="3" type="noConversion"/>
  </si>
  <si>
    <t>2022년     9월    군·구 일반회계 세외수입 징수현황</t>
    <phoneticPr fontId="3" type="noConversion"/>
  </si>
  <si>
    <r>
      <t xml:space="preserve">2022년     9월    군·구 일반회계 </t>
    </r>
    <r>
      <rPr>
        <sz val="20"/>
        <color indexed="10"/>
        <rFont val="HY헤드라인M"/>
        <family val="1"/>
        <charset val="129"/>
      </rPr>
      <t xml:space="preserve">(지난년도) </t>
    </r>
    <r>
      <rPr>
        <sz val="20"/>
        <rFont val="HY헤드라인M"/>
        <family val="1"/>
        <charset val="129"/>
      </rPr>
      <t>세외수입 징수현황</t>
    </r>
    <phoneticPr fontId="3" type="noConversion"/>
  </si>
  <si>
    <t>2022년   9월 군·구 과목별 세외수입 징수현황</t>
    <phoneticPr fontId="3" type="noConversion"/>
  </si>
  <si>
    <t>2022년   9월 시 특별회계 세외수입 징수현황</t>
    <phoneticPr fontId="3" type="noConversion"/>
  </si>
  <si>
    <t>2022년     9월    군·구 특별회계 세외수입 징수현황</t>
    <phoneticPr fontId="3" type="noConversion"/>
  </si>
  <si>
    <t>징수율(경상적세외수입 총액)</t>
    <phoneticPr fontId="3" type="noConversion"/>
  </si>
  <si>
    <t>징수액</t>
    <phoneticPr fontId="3" type="noConversion"/>
  </si>
  <si>
    <t>경상적세외수입 란</t>
    <phoneticPr fontId="3" type="noConversion"/>
  </si>
  <si>
    <t>징수액(시세외+구세외)</t>
    <phoneticPr fontId="3" type="noConversion"/>
  </si>
  <si>
    <t>징수결정액액(시세외+구세외)</t>
    <phoneticPr fontId="3" type="noConversion"/>
  </si>
  <si>
    <t>체납액축소</t>
    <phoneticPr fontId="3" type="noConversion"/>
  </si>
  <si>
    <t>총체납액 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</si>
</sst>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25" x14ac:knownFonts="1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9"/>
      <name val="굴림"/>
      <family val="3"/>
      <charset val="129"/>
    </font>
    <font>
      <sz val="9"/>
      <name val="돋움"/>
      <family val="3"/>
      <charset val="129"/>
    </font>
    <font>
      <sz val="20"/>
      <name val="HY헤드라인M"/>
      <family val="1"/>
      <charset val="129"/>
    </font>
    <font>
      <b/>
      <sz val="10"/>
      <name val="굴림"/>
      <family val="3"/>
      <charset val="129"/>
    </font>
    <font>
      <b/>
      <sz val="10"/>
      <color indexed="32"/>
      <name val="맑은 고딕"/>
      <family val="3"/>
      <charset val="129"/>
    </font>
    <font>
      <b/>
      <sz val="11"/>
      <color indexed="32"/>
      <name val="맑은 고딕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맑은 고딕 Semilight"/>
      <family val="3"/>
      <charset val="129"/>
    </font>
    <font>
      <b/>
      <sz val="9"/>
      <name val="맑은 고딕 Semilight"/>
      <family val="3"/>
      <charset val="129"/>
    </font>
    <font>
      <sz val="20"/>
      <color indexed="1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1" fillId="0" borderId="0">
      <alignment vertical="center"/>
    </xf>
    <xf numFmtId="0" fontId="2" fillId="0" borderId="0"/>
  </cellStyleXfs>
  <cellXfs count="243">
    <xf numFmtId="0" fontId="0" fillId="0" borderId="0" xfId="0"/>
    <xf numFmtId="41" fontId="4" fillId="0" borderId="0" xfId="2" applyFont="1" applyFill="1" applyBorder="1" applyAlignment="1" applyProtection="1">
      <alignment vertical="center"/>
    </xf>
    <xf numFmtId="41" fontId="5" fillId="0" borderId="0" xfId="2" applyFont="1" applyFill="1" applyBorder="1" applyAlignment="1" applyProtection="1">
      <alignment vertical="center"/>
    </xf>
    <xf numFmtId="41" fontId="5" fillId="0" borderId="0" xfId="2" applyFont="1" applyAlignment="1" applyProtection="1">
      <alignment vertical="center"/>
    </xf>
    <xf numFmtId="41" fontId="4" fillId="0" borderId="0" xfId="2" applyFont="1" applyAlignment="1" applyProtection="1">
      <alignment vertical="center"/>
    </xf>
    <xf numFmtId="41" fontId="7" fillId="0" borderId="0" xfId="2" applyFont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7" fillId="2" borderId="1" xfId="2" applyFont="1" applyFill="1" applyBorder="1" applyAlignment="1" applyProtection="1">
      <alignment vertical="center"/>
    </xf>
    <xf numFmtId="41" fontId="7" fillId="0" borderId="1" xfId="2" applyFont="1" applyFill="1" applyBorder="1" applyAlignment="1" applyProtection="1">
      <alignment vertical="center"/>
    </xf>
    <xf numFmtId="0" fontId="2" fillId="0" borderId="0" xfId="0" applyFont="1" applyFill="1" applyAlignment="1">
      <alignment vertical="center"/>
    </xf>
    <xf numFmtId="0" fontId="6" fillId="0" borderId="0" xfId="5" applyFont="1" applyFill="1" applyBorder="1" applyAlignment="1" applyProtection="1">
      <alignment vertical="center"/>
    </xf>
    <xf numFmtId="0" fontId="5" fillId="0" borderId="0" xfId="5" applyFont="1" applyFill="1" applyBorder="1" applyAlignment="1" applyProtection="1">
      <alignment vertical="center"/>
    </xf>
    <xf numFmtId="0" fontId="1" fillId="0" borderId="0" xfId="0" applyFont="1" applyFill="1" applyAlignment="1">
      <alignment vertical="center"/>
    </xf>
    <xf numFmtId="41" fontId="9" fillId="3" borderId="1" xfId="2" applyFont="1" applyFill="1" applyBorder="1" applyAlignment="1" applyProtection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1" fontId="9" fillId="4" borderId="2" xfId="2" applyFont="1" applyFill="1" applyBorder="1" applyAlignment="1" applyProtection="1">
      <alignment vertical="center" shrinkToFit="1"/>
    </xf>
    <xf numFmtId="41" fontId="9" fillId="4" borderId="3" xfId="2" applyFont="1" applyFill="1" applyBorder="1" applyAlignment="1" applyProtection="1">
      <alignment vertical="center" shrinkToFit="1"/>
    </xf>
    <xf numFmtId="41" fontId="9" fillId="3" borderId="4" xfId="2" applyFont="1" applyFill="1" applyBorder="1" applyAlignment="1" applyProtection="1">
      <alignment vertical="center"/>
    </xf>
    <xf numFmtId="41" fontId="9" fillId="3" borderId="1" xfId="2" applyFont="1" applyFill="1" applyBorder="1" applyAlignment="1" applyProtection="1">
      <alignment vertical="center" shrinkToFit="1"/>
    </xf>
    <xf numFmtId="41" fontId="7" fillId="0" borderId="1" xfId="2" applyFont="1" applyFill="1" applyBorder="1" applyAlignment="1" applyProtection="1">
      <alignment vertical="center" shrinkToFit="1"/>
    </xf>
    <xf numFmtId="180" fontId="7" fillId="0" borderId="1" xfId="2" applyNumberFormat="1" applyFont="1" applyFill="1" applyBorder="1" applyAlignment="1" applyProtection="1">
      <alignment vertical="center" shrinkToFit="1"/>
    </xf>
    <xf numFmtId="180" fontId="7" fillId="0" borderId="5" xfId="2" applyNumberFormat="1" applyFont="1" applyFill="1" applyBorder="1" applyAlignment="1" applyProtection="1">
      <alignment vertical="center" shrinkToFit="1"/>
    </xf>
    <xf numFmtId="41" fontId="9" fillId="4" borderId="1" xfId="2" applyFont="1" applyFill="1" applyBorder="1" applyAlignment="1" applyProtection="1">
      <alignment vertical="center" shrinkToFit="1"/>
    </xf>
    <xf numFmtId="41" fontId="7" fillId="0" borderId="6" xfId="2" applyFont="1" applyFill="1" applyBorder="1" applyAlignment="1" applyProtection="1">
      <alignment vertical="center"/>
    </xf>
    <xf numFmtId="41" fontId="7" fillId="0" borderId="6" xfId="2" applyFont="1" applyFill="1" applyBorder="1" applyAlignment="1" applyProtection="1">
      <alignment vertical="center" shrinkToFit="1"/>
    </xf>
    <xf numFmtId="41" fontId="12" fillId="2" borderId="7" xfId="2" applyFont="1" applyFill="1" applyBorder="1" applyAlignment="1" applyProtection="1">
      <alignment horizontal="center" vertical="center"/>
    </xf>
    <xf numFmtId="41" fontId="12" fillId="2" borderId="8" xfId="2" applyFont="1" applyFill="1" applyBorder="1" applyAlignment="1" applyProtection="1">
      <alignment horizontal="center" vertical="center" shrinkToFit="1"/>
    </xf>
    <xf numFmtId="180" fontId="9" fillId="0" borderId="1" xfId="2" applyNumberFormat="1" applyFont="1" applyFill="1" applyBorder="1" applyAlignment="1" applyProtection="1">
      <alignment vertical="center" shrinkToFit="1"/>
    </xf>
    <xf numFmtId="180" fontId="9" fillId="0" borderId="5" xfId="2" applyNumberFormat="1" applyFont="1" applyFill="1" applyBorder="1" applyAlignment="1" applyProtection="1">
      <alignment vertical="center" shrinkToFit="1"/>
    </xf>
    <xf numFmtId="41" fontId="7" fillId="0" borderId="1" xfId="2" applyFont="1" applyFill="1" applyBorder="1" applyAlignment="1" applyProtection="1">
      <alignment vertical="center" shrinkToFit="1"/>
      <protection locked="0"/>
    </xf>
    <xf numFmtId="180" fontId="9" fillId="0" borderId="6" xfId="2" applyNumberFormat="1" applyFont="1" applyFill="1" applyBorder="1" applyAlignment="1" applyProtection="1">
      <alignment vertical="center" shrinkToFit="1"/>
    </xf>
    <xf numFmtId="180" fontId="9" fillId="0" borderId="9" xfId="2" applyNumberFormat="1" applyFont="1" applyFill="1" applyBorder="1" applyAlignment="1" applyProtection="1">
      <alignment vertical="center" shrinkToFit="1"/>
    </xf>
    <xf numFmtId="41" fontId="6" fillId="5" borderId="10" xfId="2" applyFont="1" applyFill="1" applyBorder="1" applyAlignment="1" applyProtection="1">
      <alignment horizontal="center" vertical="center"/>
    </xf>
    <xf numFmtId="41" fontId="8" fillId="0" borderId="0" xfId="2" applyFont="1" applyFill="1" applyBorder="1" applyAlignment="1" applyProtection="1">
      <alignment vertical="center"/>
    </xf>
    <xf numFmtId="180" fontId="9" fillId="9" borderId="2" xfId="2" applyNumberFormat="1" applyFont="1" applyFill="1" applyBorder="1" applyAlignment="1" applyProtection="1">
      <alignment vertical="center" shrinkToFit="1"/>
    </xf>
    <xf numFmtId="180" fontId="9" fillId="9" borderId="11" xfId="2" applyNumberFormat="1" applyFont="1" applyFill="1" applyBorder="1" applyAlignment="1" applyProtection="1">
      <alignment vertical="center" shrinkToFit="1"/>
    </xf>
    <xf numFmtId="180" fontId="9" fillId="9" borderId="3" xfId="2" applyNumberFormat="1" applyFont="1" applyFill="1" applyBorder="1" applyAlignment="1" applyProtection="1">
      <alignment vertical="center" shrinkToFit="1"/>
    </xf>
    <xf numFmtId="180" fontId="9" fillId="9" borderId="12" xfId="2" applyNumberFormat="1" applyFont="1" applyFill="1" applyBorder="1" applyAlignment="1" applyProtection="1">
      <alignment vertical="center" shrinkToFit="1"/>
    </xf>
    <xf numFmtId="180" fontId="9" fillId="10" borderId="1" xfId="2" applyNumberFormat="1" applyFont="1" applyFill="1" applyBorder="1" applyAlignment="1" applyProtection="1">
      <alignment vertical="center" shrinkToFit="1"/>
    </xf>
    <xf numFmtId="180" fontId="9" fillId="10" borderId="5" xfId="2" applyNumberFormat="1" applyFont="1" applyFill="1" applyBorder="1" applyAlignment="1" applyProtection="1">
      <alignment vertical="center" shrinkToFit="1"/>
    </xf>
    <xf numFmtId="180" fontId="9" fillId="9" borderId="1" xfId="2" applyNumberFormat="1" applyFont="1" applyFill="1" applyBorder="1" applyAlignment="1" applyProtection="1">
      <alignment vertical="center" shrinkToFit="1"/>
    </xf>
    <xf numFmtId="180" fontId="9" fillId="9" borderId="5" xfId="2" applyNumberFormat="1" applyFont="1" applyFill="1" applyBorder="1" applyAlignment="1" applyProtection="1">
      <alignment vertical="center" shrinkToFit="1"/>
    </xf>
    <xf numFmtId="41" fontId="7" fillId="2" borderId="13" xfId="2" applyFont="1" applyFill="1" applyBorder="1" applyAlignment="1" applyProtection="1">
      <alignment vertical="center"/>
    </xf>
    <xf numFmtId="41" fontId="7" fillId="2" borderId="14" xfId="2" applyFont="1" applyFill="1" applyBorder="1" applyAlignment="1" applyProtection="1">
      <alignment horizontal="right" vertical="center"/>
    </xf>
    <xf numFmtId="41" fontId="7" fillId="2" borderId="15" xfId="2" applyFont="1" applyFill="1" applyBorder="1" applyAlignment="1" applyProtection="1">
      <alignment horizontal="right" vertical="center"/>
    </xf>
    <xf numFmtId="41" fontId="7" fillId="6" borderId="1" xfId="2" applyFont="1" applyFill="1" applyBorder="1" applyAlignment="1" applyProtection="1">
      <alignment vertical="center" shrinkToFit="1"/>
    </xf>
    <xf numFmtId="41" fontId="7" fillId="3" borderId="1" xfId="2" applyFont="1" applyFill="1" applyBorder="1" applyAlignment="1" applyProtection="1">
      <alignment vertical="center" shrinkToFit="1"/>
    </xf>
    <xf numFmtId="41" fontId="7" fillId="2" borderId="6" xfId="2" applyFont="1" applyFill="1" applyBorder="1" applyAlignment="1" applyProtection="1">
      <alignment vertical="center"/>
    </xf>
    <xf numFmtId="41" fontId="7" fillId="0" borderId="6" xfId="2" applyFont="1" applyFill="1" applyBorder="1" applyAlignment="1" applyProtection="1">
      <alignment vertical="center" shrinkToFit="1"/>
      <protection locked="0"/>
    </xf>
    <xf numFmtId="41" fontId="7" fillId="2" borderId="16" xfId="2" applyFont="1" applyFill="1" applyBorder="1" applyAlignment="1" applyProtection="1">
      <alignment horizontal="centerContinuous" vertical="center"/>
    </xf>
    <xf numFmtId="41" fontId="7" fillId="2" borderId="16" xfId="2" applyFont="1" applyFill="1" applyBorder="1" applyAlignment="1" applyProtection="1">
      <alignment horizontal="center" vertical="center"/>
    </xf>
    <xf numFmtId="41" fontId="7" fillId="2" borderId="17" xfId="2" applyFont="1" applyFill="1" applyBorder="1" applyAlignment="1" applyProtection="1">
      <alignment vertical="center"/>
    </xf>
    <xf numFmtId="41" fontId="7" fillId="2" borderId="0" xfId="2" applyFont="1" applyFill="1" applyBorder="1" applyAlignment="1" applyProtection="1">
      <alignment vertical="center"/>
    </xf>
    <xf numFmtId="41" fontId="7" fillId="2" borderId="18" xfId="2" applyFont="1" applyFill="1" applyBorder="1" applyAlignment="1" applyProtection="1">
      <alignment vertical="center"/>
    </xf>
    <xf numFmtId="41" fontId="7" fillId="2" borderId="19" xfId="2" quotePrefix="1" applyFont="1" applyFill="1" applyBorder="1" applyAlignment="1" applyProtection="1">
      <alignment horizontal="center" vertical="center"/>
    </xf>
    <xf numFmtId="41" fontId="7" fillId="2" borderId="7" xfId="2" quotePrefix="1" applyFont="1" applyFill="1" applyBorder="1" applyAlignment="1" applyProtection="1">
      <alignment horizontal="center" vertical="center"/>
    </xf>
    <xf numFmtId="41" fontId="7" fillId="2" borderId="8" xfId="2" quotePrefix="1" applyFont="1" applyFill="1" applyBorder="1" applyAlignment="1" applyProtection="1">
      <alignment horizontal="center" vertical="center"/>
    </xf>
    <xf numFmtId="41" fontId="7" fillId="6" borderId="3" xfId="2" applyFont="1" applyFill="1" applyBorder="1" applyAlignment="1" applyProtection="1">
      <alignment vertical="center" shrinkToFit="1"/>
    </xf>
    <xf numFmtId="41" fontId="7" fillId="7" borderId="20" xfId="2" applyFont="1" applyFill="1" applyBorder="1" applyAlignment="1" applyProtection="1">
      <alignment vertical="center" shrinkToFit="1"/>
    </xf>
    <xf numFmtId="41" fontId="7" fillId="6" borderId="12" xfId="2" applyFont="1" applyFill="1" applyBorder="1" applyAlignment="1" applyProtection="1">
      <alignment vertical="center" shrinkToFit="1"/>
    </xf>
    <xf numFmtId="41" fontId="7" fillId="3" borderId="5" xfId="2" applyFont="1" applyFill="1" applyBorder="1" applyAlignment="1" applyProtection="1">
      <alignment vertical="center" shrinkToFit="1"/>
    </xf>
    <xf numFmtId="41" fontId="7" fillId="0" borderId="5" xfId="2" applyFont="1" applyFill="1" applyBorder="1" applyAlignment="1" applyProtection="1">
      <alignment vertical="center" shrinkToFit="1"/>
    </xf>
    <xf numFmtId="41" fontId="7" fillId="8" borderId="1" xfId="2" applyFont="1" applyFill="1" applyBorder="1" applyAlignment="1" applyProtection="1">
      <alignment vertical="center" shrinkToFit="1"/>
      <protection locked="0"/>
    </xf>
    <xf numFmtId="41" fontId="7" fillId="3" borderId="1" xfId="2" applyFont="1" applyFill="1" applyBorder="1" applyAlignment="1" applyProtection="1">
      <alignment vertical="center" shrinkToFit="1"/>
      <protection locked="0"/>
    </xf>
    <xf numFmtId="41" fontId="7" fillId="2" borderId="21" xfId="2" applyFont="1" applyFill="1" applyBorder="1" applyAlignment="1" applyProtection="1">
      <alignment vertical="center"/>
    </xf>
    <xf numFmtId="41" fontId="7" fillId="2" borderId="22" xfId="2" applyFont="1" applyFill="1" applyBorder="1" applyAlignment="1" applyProtection="1">
      <alignment vertical="center"/>
    </xf>
    <xf numFmtId="41" fontId="7" fillId="7" borderId="2" xfId="2" applyFont="1" applyFill="1" applyBorder="1" applyAlignment="1" applyProtection="1">
      <alignment vertical="center" shrinkToFit="1"/>
    </xf>
    <xf numFmtId="180" fontId="7" fillId="7" borderId="2" xfId="2" applyNumberFormat="1" applyFont="1" applyFill="1" applyBorder="1" applyAlignment="1" applyProtection="1">
      <alignment vertical="center" shrinkToFit="1"/>
    </xf>
    <xf numFmtId="180" fontId="7" fillId="7" borderId="11" xfId="2" applyNumberFormat="1" applyFont="1" applyFill="1" applyBorder="1" applyAlignment="1" applyProtection="1">
      <alignment vertical="center" shrinkToFit="1"/>
    </xf>
    <xf numFmtId="180" fontId="7" fillId="7" borderId="20" xfId="2" applyNumberFormat="1" applyFont="1" applyFill="1" applyBorder="1" applyAlignment="1" applyProtection="1">
      <alignment vertical="center" shrinkToFit="1"/>
    </xf>
    <xf numFmtId="180" fontId="7" fillId="7" borderId="23" xfId="2" applyNumberFormat="1" applyFont="1" applyFill="1" applyBorder="1" applyAlignment="1" applyProtection="1">
      <alignment vertical="center" shrinkToFit="1"/>
    </xf>
    <xf numFmtId="180" fontId="7" fillId="6" borderId="1" xfId="2" applyNumberFormat="1" applyFont="1" applyFill="1" applyBorder="1" applyAlignment="1" applyProtection="1">
      <alignment vertical="center" shrinkToFit="1"/>
    </xf>
    <xf numFmtId="180" fontId="7" fillId="6" borderId="5" xfId="2" applyNumberFormat="1" applyFont="1" applyFill="1" applyBorder="1" applyAlignment="1" applyProtection="1">
      <alignment vertical="center" shrinkToFit="1"/>
    </xf>
    <xf numFmtId="180" fontId="7" fillId="3" borderId="1" xfId="2" applyNumberFormat="1" applyFont="1" applyFill="1" applyBorder="1" applyAlignment="1" applyProtection="1">
      <alignment vertical="center" shrinkToFit="1"/>
    </xf>
    <xf numFmtId="180" fontId="7" fillId="3" borderId="5" xfId="2" applyNumberFormat="1" applyFont="1" applyFill="1" applyBorder="1" applyAlignment="1" applyProtection="1">
      <alignment vertical="center" shrinkToFit="1"/>
    </xf>
    <xf numFmtId="180" fontId="7" fillId="0" borderId="6" xfId="2" applyNumberFormat="1" applyFont="1" applyFill="1" applyBorder="1" applyAlignment="1" applyProtection="1">
      <alignment vertical="center" shrinkToFit="1"/>
    </xf>
    <xf numFmtId="180" fontId="7" fillId="0" borderId="9" xfId="2" applyNumberFormat="1" applyFont="1" applyFill="1" applyBorder="1" applyAlignment="1" applyProtection="1">
      <alignment vertical="center" shrinkToFit="1"/>
    </xf>
    <xf numFmtId="41" fontId="9" fillId="3" borderId="1" xfId="2" applyFont="1" applyFill="1" applyBorder="1" applyAlignment="1" applyProtection="1">
      <alignment vertical="center" shrinkToFit="1"/>
      <protection locked="0"/>
    </xf>
    <xf numFmtId="41" fontId="16" fillId="0" borderId="0" xfId="2" applyFont="1" applyAlignment="1" applyProtection="1">
      <alignment vertical="center"/>
    </xf>
    <xf numFmtId="0" fontId="0" fillId="0" borderId="24" xfId="0" applyBorder="1" applyAlignment="1">
      <alignment vertical="center"/>
    </xf>
    <xf numFmtId="41" fontId="7" fillId="0" borderId="3" xfId="2" applyFont="1" applyFill="1" applyBorder="1" applyAlignment="1" applyProtection="1">
      <alignment vertical="center"/>
    </xf>
    <xf numFmtId="41" fontId="7" fillId="0" borderId="3" xfId="2" applyFont="1" applyFill="1" applyBorder="1" applyAlignment="1" applyProtection="1">
      <alignment vertical="center" shrinkToFit="1"/>
      <protection locked="0"/>
    </xf>
    <xf numFmtId="41" fontId="7" fillId="0" borderId="3" xfId="2" applyFont="1" applyFill="1" applyBorder="1" applyAlignment="1" applyProtection="1">
      <alignment vertical="center" shrinkToFit="1"/>
    </xf>
    <xf numFmtId="180" fontId="9" fillId="0" borderId="3" xfId="2" applyNumberFormat="1" applyFont="1" applyFill="1" applyBorder="1" applyAlignment="1" applyProtection="1">
      <alignment vertical="center" shrinkToFit="1"/>
    </xf>
    <xf numFmtId="180" fontId="9" fillId="0" borderId="12" xfId="2" applyNumberFormat="1" applyFont="1" applyFill="1" applyBorder="1" applyAlignment="1" applyProtection="1">
      <alignment vertical="center" shrinkToFit="1"/>
    </xf>
    <xf numFmtId="41" fontId="9" fillId="0" borderId="22" xfId="2" applyFont="1" applyFill="1" applyBorder="1" applyAlignment="1" applyProtection="1">
      <alignment vertical="center"/>
    </xf>
    <xf numFmtId="41" fontId="7" fillId="3" borderId="7" xfId="2" applyFont="1" applyFill="1" applyBorder="1" applyAlignment="1" applyProtection="1">
      <alignment vertical="center" shrinkToFit="1"/>
      <protection locked="0"/>
    </xf>
    <xf numFmtId="41" fontId="7" fillId="3" borderId="7" xfId="2" applyFont="1" applyFill="1" applyBorder="1" applyAlignment="1" applyProtection="1">
      <alignment vertical="center" shrinkToFit="1"/>
    </xf>
    <xf numFmtId="180" fontId="7" fillId="10" borderId="1" xfId="2" applyNumberFormat="1" applyFont="1" applyFill="1" applyBorder="1" applyAlignment="1" applyProtection="1">
      <alignment vertical="center" shrinkToFit="1"/>
    </xf>
    <xf numFmtId="180" fontId="7" fillId="10" borderId="5" xfId="2" applyNumberFormat="1" applyFont="1" applyFill="1" applyBorder="1" applyAlignment="1" applyProtection="1">
      <alignment vertical="center" shrinkToFit="1"/>
    </xf>
    <xf numFmtId="41" fontId="7" fillId="2" borderId="7" xfId="2" applyFont="1" applyFill="1" applyBorder="1" applyAlignment="1" applyProtection="1">
      <alignment vertical="center"/>
    </xf>
    <xf numFmtId="41" fontId="7" fillId="8" borderId="7" xfId="2" applyFont="1" applyFill="1" applyBorder="1" applyAlignment="1" applyProtection="1">
      <alignment vertical="center" shrinkToFit="1"/>
      <protection locked="0"/>
    </xf>
    <xf numFmtId="41" fontId="7" fillId="0" borderId="7" xfId="2" applyFont="1" applyFill="1" applyBorder="1" applyAlignment="1" applyProtection="1">
      <alignment vertical="center" shrinkToFit="1"/>
    </xf>
    <xf numFmtId="180" fontId="7" fillId="0" borderId="7" xfId="2" applyNumberFormat="1" applyFont="1" applyFill="1" applyBorder="1" applyAlignment="1" applyProtection="1">
      <alignment vertical="center" shrinkToFit="1"/>
    </xf>
    <xf numFmtId="180" fontId="7" fillId="0" borderId="8" xfId="2" applyNumberFormat="1" applyFont="1" applyFill="1" applyBorder="1" applyAlignment="1" applyProtection="1">
      <alignment vertical="center" shrinkToFit="1"/>
    </xf>
    <xf numFmtId="41" fontId="7" fillId="8" borderId="6" xfId="2" applyFont="1" applyFill="1" applyBorder="1" applyAlignment="1" applyProtection="1">
      <alignment vertical="center" shrinkToFit="1"/>
      <protection locked="0"/>
    </xf>
    <xf numFmtId="180" fontId="7" fillId="10" borderId="7" xfId="2" applyNumberFormat="1" applyFont="1" applyFill="1" applyBorder="1" applyAlignment="1" applyProtection="1">
      <alignment vertical="center" shrinkToFit="1"/>
    </xf>
    <xf numFmtId="180" fontId="7" fillId="10" borderId="8" xfId="2" applyNumberFormat="1" applyFont="1" applyFill="1" applyBorder="1" applyAlignment="1" applyProtection="1">
      <alignment vertical="center" shrinkToFit="1"/>
    </xf>
    <xf numFmtId="180" fontId="7" fillId="10" borderId="1" xfId="2" applyNumberFormat="1" applyFont="1" applyFill="1" applyBorder="1" applyAlignment="1" applyProtection="1">
      <alignment vertical="center" shrinkToFit="1"/>
    </xf>
    <xf numFmtId="180" fontId="7" fillId="10" borderId="5" xfId="2" applyNumberFormat="1" applyFont="1" applyFill="1" applyBorder="1" applyAlignment="1" applyProtection="1">
      <alignment vertical="center" shrinkToFit="1"/>
    </xf>
    <xf numFmtId="41" fontId="7" fillId="11" borderId="4" xfId="2" applyFont="1" applyFill="1" applyBorder="1" applyAlignment="1" applyProtection="1">
      <alignment vertical="center"/>
    </xf>
    <xf numFmtId="41" fontId="7" fillId="11" borderId="1" xfId="2" applyFont="1" applyFill="1" applyBorder="1" applyAlignment="1" applyProtection="1">
      <alignment vertical="center"/>
    </xf>
    <xf numFmtId="41" fontId="12" fillId="2" borderId="25" xfId="2" applyFont="1" applyFill="1" applyBorder="1" applyAlignment="1" applyProtection="1">
      <alignment horizontal="centerContinuous" vertical="center"/>
    </xf>
    <xf numFmtId="41" fontId="12" fillId="2" borderId="20" xfId="2" applyFont="1" applyFill="1" applyBorder="1" applyAlignment="1" applyProtection="1">
      <alignment horizontal="centerContinuous" vertical="center"/>
    </xf>
    <xf numFmtId="41" fontId="7" fillId="2" borderId="20" xfId="2" applyFont="1" applyFill="1" applyBorder="1" applyAlignment="1" applyProtection="1">
      <alignment horizontal="centerContinuous" vertical="center"/>
    </xf>
    <xf numFmtId="41" fontId="7" fillId="2" borderId="25" xfId="2" applyFont="1" applyFill="1" applyBorder="1" applyAlignment="1" applyProtection="1">
      <alignment horizontal="centerContinuous" vertical="center"/>
    </xf>
    <xf numFmtId="41" fontId="7" fillId="2" borderId="19" xfId="2" quotePrefix="1" applyFont="1" applyFill="1" applyBorder="1" applyAlignment="1" applyProtection="1">
      <alignment horizontal="center" vertical="center" wrapText="1"/>
    </xf>
    <xf numFmtId="41" fontId="12" fillId="2" borderId="19" xfId="2" quotePrefix="1" applyFont="1" applyFill="1" applyBorder="1" applyAlignment="1" applyProtection="1">
      <alignment horizontal="center" vertical="center" wrapText="1"/>
    </xf>
    <xf numFmtId="41" fontId="7" fillId="7" borderId="26" xfId="2" applyFont="1" applyFill="1" applyBorder="1" applyAlignment="1" applyProtection="1">
      <alignment horizontal="center" vertical="center"/>
    </xf>
    <xf numFmtId="41" fontId="7" fillId="7" borderId="26" xfId="2" applyFont="1" applyFill="1" applyBorder="1" applyAlignment="1" applyProtection="1">
      <alignment vertical="center" shrinkToFit="1"/>
    </xf>
    <xf numFmtId="180" fontId="7" fillId="7" borderId="26" xfId="2" applyNumberFormat="1" applyFont="1" applyFill="1" applyBorder="1" applyAlignment="1" applyProtection="1">
      <alignment vertical="center" shrinkToFit="1"/>
    </xf>
    <xf numFmtId="180" fontId="7" fillId="7" borderId="27" xfId="2" applyNumberFormat="1" applyFont="1" applyFill="1" applyBorder="1" applyAlignment="1" applyProtection="1">
      <alignment vertical="center" shrinkToFit="1"/>
    </xf>
    <xf numFmtId="41" fontId="7" fillId="7" borderId="3" xfId="2" applyFont="1" applyFill="1" applyBorder="1" applyAlignment="1" applyProtection="1">
      <alignment horizontal="center" vertical="center"/>
    </xf>
    <xf numFmtId="41" fontId="7" fillId="7" borderId="3" xfId="2" applyFont="1" applyFill="1" applyBorder="1" applyAlignment="1" applyProtection="1">
      <alignment vertical="center" shrinkToFit="1"/>
    </xf>
    <xf numFmtId="180" fontId="7" fillId="7" borderId="3" xfId="2" applyNumberFormat="1" applyFont="1" applyFill="1" applyBorder="1" applyAlignment="1" applyProtection="1">
      <alignment vertical="center" shrinkToFit="1"/>
    </xf>
    <xf numFmtId="180" fontId="7" fillId="7" borderId="12" xfId="2" applyNumberFormat="1" applyFont="1" applyFill="1" applyBorder="1" applyAlignment="1" applyProtection="1">
      <alignment vertical="center" shrinkToFit="1"/>
    </xf>
    <xf numFmtId="0" fontId="7" fillId="0" borderId="0" xfId="0" applyFont="1" applyBorder="1" applyAlignment="1" applyProtection="1">
      <alignment vertical="center"/>
    </xf>
    <xf numFmtId="41" fontId="7" fillId="7" borderId="3" xfId="2" applyFont="1" applyFill="1" applyBorder="1" applyAlignment="1" applyProtection="1">
      <alignment vertical="center"/>
    </xf>
    <xf numFmtId="41" fontId="7" fillId="7" borderId="26" xfId="2" applyFont="1" applyFill="1" applyBorder="1" applyAlignment="1" applyProtection="1">
      <alignment vertical="center"/>
    </xf>
    <xf numFmtId="41" fontId="7" fillId="12" borderId="1" xfId="2" applyFont="1" applyFill="1" applyBorder="1" applyAlignment="1" applyProtection="1">
      <alignment vertical="center"/>
    </xf>
    <xf numFmtId="41" fontId="7" fillId="12" borderId="1" xfId="2" applyFont="1" applyFill="1" applyBorder="1" applyAlignment="1" applyProtection="1">
      <alignment vertical="center" shrinkToFit="1"/>
      <protection locked="0"/>
    </xf>
    <xf numFmtId="41" fontId="7" fillId="12" borderId="1" xfId="2" applyFont="1" applyFill="1" applyBorder="1" applyAlignment="1" applyProtection="1">
      <alignment vertical="center" shrinkToFit="1"/>
    </xf>
    <xf numFmtId="41" fontId="7" fillId="12" borderId="5" xfId="2" applyFont="1" applyFill="1" applyBorder="1" applyAlignment="1" applyProtection="1">
      <alignment vertical="center" shrinkToFit="1"/>
    </xf>
    <xf numFmtId="41" fontId="7" fillId="12" borderId="3" xfId="2" applyFont="1" applyFill="1" applyBorder="1" applyAlignment="1" applyProtection="1">
      <alignment vertical="center" shrinkToFit="1"/>
    </xf>
    <xf numFmtId="41" fontId="7" fillId="12" borderId="12" xfId="2" applyFont="1" applyFill="1" applyBorder="1" applyAlignment="1" applyProtection="1">
      <alignment vertical="center" shrinkToFit="1"/>
    </xf>
    <xf numFmtId="41" fontId="7" fillId="0" borderId="7" xfId="2" applyFont="1" applyFill="1" applyBorder="1" applyAlignment="1" applyProtection="1">
      <alignment vertical="center" shrinkToFit="1"/>
      <protection locked="0"/>
    </xf>
    <xf numFmtId="41" fontId="7" fillId="0" borderId="8" xfId="2" applyFont="1" applyFill="1" applyBorder="1" applyAlignment="1" applyProtection="1">
      <alignment vertical="center" shrinkToFit="1"/>
    </xf>
    <xf numFmtId="41" fontId="7" fillId="12" borderId="20" xfId="2" applyFont="1" applyFill="1" applyBorder="1" applyAlignment="1" applyProtection="1">
      <alignment vertical="center" shrinkToFit="1"/>
    </xf>
    <xf numFmtId="41" fontId="7" fillId="12" borderId="23" xfId="2" applyFont="1" applyFill="1" applyBorder="1" applyAlignment="1" applyProtection="1">
      <alignment vertical="center" shrinkToFit="1"/>
    </xf>
    <xf numFmtId="41" fontId="7" fillId="12" borderId="6" xfId="2" applyFont="1" applyFill="1" applyBorder="1" applyAlignment="1" applyProtection="1">
      <alignment vertical="center"/>
    </xf>
    <xf numFmtId="41" fontId="7" fillId="12" borderId="6" xfId="2" applyFont="1" applyFill="1" applyBorder="1" applyAlignment="1" applyProtection="1">
      <alignment vertical="center" shrinkToFit="1"/>
      <protection locked="0"/>
    </xf>
    <xf numFmtId="41" fontId="7" fillId="12" borderId="6" xfId="2" applyFont="1" applyFill="1" applyBorder="1" applyAlignment="1" applyProtection="1">
      <alignment vertical="center" shrinkToFit="1"/>
    </xf>
    <xf numFmtId="41" fontId="7" fillId="12" borderId="9" xfId="2" applyFont="1" applyFill="1" applyBorder="1" applyAlignment="1" applyProtection="1">
      <alignment vertical="center" shrinkToFit="1"/>
    </xf>
    <xf numFmtId="41" fontId="7" fillId="0" borderId="9" xfId="2" applyFont="1" applyFill="1" applyBorder="1" applyAlignment="1" applyProtection="1">
      <alignment vertical="center" shrinkToFit="1"/>
    </xf>
    <xf numFmtId="41" fontId="7" fillId="13" borderId="1" xfId="2" applyFont="1" applyFill="1" applyBorder="1" applyAlignment="1" applyProtection="1">
      <alignment vertical="center" shrinkToFit="1"/>
      <protection locked="0"/>
    </xf>
    <xf numFmtId="41" fontId="7" fillId="13" borderId="1" xfId="2" applyFont="1" applyFill="1" applyBorder="1" applyAlignment="1" applyProtection="1">
      <alignment vertical="center" shrinkToFit="1"/>
    </xf>
    <xf numFmtId="180" fontId="7" fillId="13" borderId="1" xfId="2" applyNumberFormat="1" applyFont="1" applyFill="1" applyBorder="1" applyAlignment="1" applyProtection="1">
      <alignment vertical="center" shrinkToFit="1"/>
    </xf>
    <xf numFmtId="180" fontId="7" fillId="13" borderId="5" xfId="2" applyNumberFormat="1" applyFont="1" applyFill="1" applyBorder="1" applyAlignment="1" applyProtection="1">
      <alignment vertical="center" shrinkToFit="1"/>
    </xf>
    <xf numFmtId="41" fontId="7" fillId="14" borderId="1" xfId="2" applyFont="1" applyFill="1" applyBorder="1" applyAlignment="1" applyProtection="1">
      <alignment vertical="center" shrinkToFit="1"/>
      <protection locked="0"/>
    </xf>
    <xf numFmtId="41" fontId="7" fillId="14" borderId="1" xfId="2" applyFont="1" applyFill="1" applyBorder="1" applyAlignment="1" applyProtection="1">
      <alignment vertical="center" shrinkToFit="1"/>
    </xf>
    <xf numFmtId="180" fontId="7" fillId="14" borderId="1" xfId="2" applyNumberFormat="1" applyFont="1" applyFill="1" applyBorder="1" applyAlignment="1" applyProtection="1">
      <alignment vertical="center" shrinkToFit="1"/>
    </xf>
    <xf numFmtId="180" fontId="7" fillId="14" borderId="5" xfId="2" applyNumberFormat="1" applyFont="1" applyFill="1" applyBorder="1" applyAlignment="1" applyProtection="1">
      <alignment vertical="center" shrinkToFit="1"/>
    </xf>
    <xf numFmtId="41" fontId="7" fillId="0" borderId="4" xfId="2" applyFont="1" applyFill="1" applyBorder="1" applyAlignment="1" applyProtection="1">
      <alignment horizontal="center" vertical="center"/>
    </xf>
    <xf numFmtId="41" fontId="9" fillId="14" borderId="4" xfId="2" applyFont="1" applyFill="1" applyBorder="1" applyAlignment="1" applyProtection="1">
      <alignment vertical="center"/>
    </xf>
    <xf numFmtId="41" fontId="7" fillId="14" borderId="1" xfId="2" applyFont="1" applyFill="1" applyBorder="1" applyAlignment="1" applyProtection="1">
      <alignment vertical="center"/>
    </xf>
    <xf numFmtId="41" fontId="7" fillId="0" borderId="22" xfId="2" applyFont="1" applyFill="1" applyBorder="1" applyAlignment="1" applyProtection="1">
      <alignment horizontal="center" vertical="center"/>
    </xf>
    <xf numFmtId="41" fontId="7" fillId="14" borderId="19" xfId="2" applyFont="1" applyFill="1" applyBorder="1" applyAlignment="1" applyProtection="1">
      <alignment vertical="center"/>
    </xf>
    <xf numFmtId="41" fontId="7" fillId="0" borderId="19" xfId="2" applyFont="1" applyFill="1" applyBorder="1" applyAlignment="1" applyProtection="1">
      <alignment vertical="center" shrinkToFit="1"/>
      <protection locked="0"/>
    </xf>
    <xf numFmtId="41" fontId="7" fillId="0" borderId="19" xfId="2" applyFont="1" applyFill="1" applyBorder="1" applyAlignment="1" applyProtection="1">
      <alignment vertical="center" shrinkToFit="1"/>
    </xf>
    <xf numFmtId="41" fontId="9" fillId="4" borderId="20" xfId="2" applyFont="1" applyFill="1" applyBorder="1" applyAlignment="1" applyProtection="1">
      <alignment vertical="center" shrinkToFit="1"/>
    </xf>
    <xf numFmtId="180" fontId="9" fillId="9" borderId="20" xfId="2" applyNumberFormat="1" applyFont="1" applyFill="1" applyBorder="1" applyAlignment="1" applyProtection="1">
      <alignment vertical="center" shrinkToFit="1"/>
    </xf>
    <xf numFmtId="180" fontId="9" fillId="9" borderId="23" xfId="2" applyNumberFormat="1" applyFont="1" applyFill="1" applyBorder="1" applyAlignment="1" applyProtection="1">
      <alignment vertical="center" shrinkToFit="1"/>
    </xf>
    <xf numFmtId="41" fontId="22" fillId="3" borderId="4" xfId="2" applyFont="1" applyFill="1" applyBorder="1" applyAlignment="1" applyProtection="1">
      <alignment vertical="center"/>
    </xf>
    <xf numFmtId="41" fontId="22" fillId="3" borderId="1" xfId="2" applyFont="1" applyFill="1" applyBorder="1" applyAlignment="1" applyProtection="1">
      <alignment vertical="center"/>
    </xf>
    <xf numFmtId="41" fontId="22" fillId="2" borderId="1" xfId="2" applyFont="1" applyFill="1" applyBorder="1" applyAlignment="1" applyProtection="1">
      <alignment vertical="center"/>
    </xf>
    <xf numFmtId="41" fontId="23" fillId="2" borderId="1" xfId="2" applyFont="1" applyFill="1" applyBorder="1" applyAlignment="1" applyProtection="1">
      <alignment vertical="center"/>
    </xf>
    <xf numFmtId="41" fontId="22" fillId="2" borderId="4" xfId="2" applyFont="1" applyFill="1" applyBorder="1" applyAlignment="1" applyProtection="1">
      <alignment vertical="center"/>
    </xf>
    <xf numFmtId="41" fontId="22" fillId="2" borderId="4" xfId="2" applyFont="1" applyFill="1" applyBorder="1" applyAlignment="1" applyProtection="1">
      <alignment horizontal="center" vertical="center"/>
    </xf>
    <xf numFmtId="41" fontId="22" fillId="11" borderId="4" xfId="2" applyFont="1" applyFill="1" applyBorder="1" applyAlignment="1" applyProtection="1">
      <alignment vertical="center"/>
    </xf>
    <xf numFmtId="41" fontId="22" fillId="11" borderId="1" xfId="2" applyFont="1" applyFill="1" applyBorder="1" applyAlignment="1" applyProtection="1">
      <alignment vertical="center"/>
    </xf>
    <xf numFmtId="41" fontId="22" fillId="3" borderId="21" xfId="2" applyFont="1" applyFill="1" applyBorder="1" applyAlignment="1" applyProtection="1">
      <alignment vertical="center"/>
    </xf>
    <xf numFmtId="41" fontId="22" fillId="3" borderId="7" xfId="2" applyFont="1" applyFill="1" applyBorder="1" applyAlignment="1" applyProtection="1">
      <alignment vertical="center"/>
    </xf>
    <xf numFmtId="41" fontId="22" fillId="3" borderId="28" xfId="2" applyFont="1" applyFill="1" applyBorder="1" applyAlignment="1" applyProtection="1">
      <alignment vertical="center"/>
    </xf>
    <xf numFmtId="41" fontId="22" fillId="3" borderId="3" xfId="2" applyFont="1" applyFill="1" applyBorder="1" applyAlignment="1" applyProtection="1">
      <alignment vertical="center"/>
    </xf>
    <xf numFmtId="41" fontId="22" fillId="13" borderId="3" xfId="2" applyFont="1" applyFill="1" applyBorder="1" applyAlignment="1" applyProtection="1">
      <alignment vertical="center"/>
    </xf>
    <xf numFmtId="41" fontId="22" fillId="2" borderId="21" xfId="2" applyFont="1" applyFill="1" applyBorder="1" applyAlignment="1" applyProtection="1">
      <alignment vertical="center"/>
    </xf>
    <xf numFmtId="41" fontId="22" fillId="2" borderId="22" xfId="2" applyFont="1" applyFill="1" applyBorder="1" applyAlignment="1" applyProtection="1">
      <alignment vertical="center"/>
    </xf>
    <xf numFmtId="41" fontId="22" fillId="2" borderId="28" xfId="2" applyFont="1" applyFill="1" applyBorder="1" applyAlignment="1" applyProtection="1">
      <alignment vertical="center"/>
    </xf>
    <xf numFmtId="41" fontId="22" fillId="13" borderId="7" xfId="2" applyFont="1" applyFill="1" applyBorder="1" applyAlignment="1" applyProtection="1">
      <alignment vertical="center"/>
    </xf>
    <xf numFmtId="41" fontId="22" fillId="2" borderId="7" xfId="2" applyFont="1" applyFill="1" applyBorder="1" applyAlignment="1" applyProtection="1">
      <alignment vertical="center"/>
    </xf>
    <xf numFmtId="41" fontId="22" fillId="2" borderId="6" xfId="2" applyFont="1" applyFill="1" applyBorder="1" applyAlignment="1" applyProtection="1">
      <alignment vertical="center"/>
    </xf>
    <xf numFmtId="41" fontId="24" fillId="3" borderId="4" xfId="2" applyFont="1" applyFill="1" applyBorder="1" applyAlignment="1" applyProtection="1">
      <alignment vertical="center"/>
    </xf>
    <xf numFmtId="41" fontId="24" fillId="3" borderId="1" xfId="2" applyFont="1" applyFill="1" applyBorder="1" applyAlignment="1" applyProtection="1">
      <alignment vertical="center"/>
    </xf>
    <xf numFmtId="41" fontId="24" fillId="2" borderId="21" xfId="2" applyFont="1" applyFill="1" applyBorder="1" applyAlignment="1" applyProtection="1">
      <alignment vertical="center"/>
    </xf>
    <xf numFmtId="41" fontId="24" fillId="2" borderId="1" xfId="2" applyFont="1" applyFill="1" applyBorder="1" applyAlignment="1" applyProtection="1">
      <alignment vertical="center"/>
    </xf>
    <xf numFmtId="41" fontId="24" fillId="2" borderId="22" xfId="2" applyFont="1" applyFill="1" applyBorder="1" applyAlignment="1" applyProtection="1">
      <alignment vertical="center"/>
    </xf>
    <xf numFmtId="41" fontId="22" fillId="3" borderId="29" xfId="2" applyFont="1" applyFill="1" applyBorder="1" applyAlignment="1" applyProtection="1">
      <alignment vertical="center"/>
    </xf>
    <xf numFmtId="41" fontId="22" fillId="3" borderId="6" xfId="2" applyFont="1" applyFill="1" applyBorder="1" applyAlignment="1" applyProtection="1">
      <alignment vertical="center"/>
    </xf>
    <xf numFmtId="41" fontId="7" fillId="13" borderId="6" xfId="2" applyFont="1" applyFill="1" applyBorder="1" applyAlignment="1" applyProtection="1">
      <alignment vertical="center" shrinkToFit="1"/>
      <protection locked="0"/>
    </xf>
    <xf numFmtId="41" fontId="7" fillId="13" borderId="6" xfId="2" applyFont="1" applyFill="1" applyBorder="1" applyAlignment="1" applyProtection="1">
      <alignment vertical="center" shrinkToFit="1"/>
    </xf>
    <xf numFmtId="180" fontId="7" fillId="13" borderId="6" xfId="2" applyNumberFormat="1" applyFont="1" applyFill="1" applyBorder="1" applyAlignment="1" applyProtection="1">
      <alignment vertical="center" shrinkToFit="1"/>
    </xf>
    <xf numFmtId="180" fontId="7" fillId="13" borderId="9" xfId="2" applyNumberFormat="1" applyFont="1" applyFill="1" applyBorder="1" applyAlignment="1" applyProtection="1">
      <alignment vertical="center" shrinkToFit="1"/>
    </xf>
    <xf numFmtId="0" fontId="7" fillId="0" borderId="0" xfId="0" applyFont="1" applyAlignment="1">
      <alignment vertical="center"/>
    </xf>
    <xf numFmtId="41" fontId="7" fillId="0" borderId="0" xfId="0" applyNumberFormat="1" applyFont="1" applyAlignment="1">
      <alignment vertical="center"/>
    </xf>
    <xf numFmtId="41" fontId="7" fillId="0" borderId="0" xfId="2" applyFont="1" applyAlignment="1">
      <alignment vertical="center"/>
    </xf>
    <xf numFmtId="0" fontId="7" fillId="0" borderId="0" xfId="1" applyNumberFormat="1" applyFont="1" applyAlignment="1" applyProtection="1">
      <alignment vertical="center"/>
    </xf>
    <xf numFmtId="41" fontId="22" fillId="2" borderId="21" xfId="2" applyFont="1" applyFill="1" applyBorder="1" applyAlignment="1" applyProtection="1">
      <alignment horizontal="center" vertical="center"/>
    </xf>
    <xf numFmtId="41" fontId="22" fillId="2" borderId="22" xfId="2" applyFont="1" applyFill="1" applyBorder="1" applyAlignment="1" applyProtection="1">
      <alignment horizontal="center" vertical="center"/>
    </xf>
    <xf numFmtId="41" fontId="7" fillId="7" borderId="36" xfId="2" applyFont="1" applyFill="1" applyBorder="1" applyAlignment="1" applyProtection="1">
      <alignment horizontal="center" vertical="center"/>
    </xf>
    <xf numFmtId="41" fontId="7" fillId="7" borderId="2" xfId="2" applyFont="1" applyFill="1" applyBorder="1" applyAlignment="1" applyProtection="1">
      <alignment horizontal="center" vertical="center"/>
    </xf>
    <xf numFmtId="41" fontId="23" fillId="6" borderId="37" xfId="2" applyFont="1" applyFill="1" applyBorder="1" applyAlignment="1" applyProtection="1">
      <alignment horizontal="center" vertical="center"/>
    </xf>
    <xf numFmtId="41" fontId="23" fillId="6" borderId="20" xfId="2" applyFont="1" applyFill="1" applyBorder="1" applyAlignment="1" applyProtection="1">
      <alignment horizontal="center" vertical="center"/>
    </xf>
    <xf numFmtId="41" fontId="22" fillId="2" borderId="4" xfId="2" applyFont="1" applyFill="1" applyBorder="1" applyAlignment="1" applyProtection="1">
      <alignment horizontal="center" vertical="center"/>
    </xf>
    <xf numFmtId="41" fontId="23" fillId="2" borderId="4" xfId="2" applyFont="1" applyFill="1" applyBorder="1" applyAlignment="1" applyProtection="1">
      <alignment horizontal="center" vertical="center"/>
    </xf>
    <xf numFmtId="41" fontId="22" fillId="2" borderId="24" xfId="2" applyFont="1" applyFill="1" applyBorder="1" applyAlignment="1" applyProtection="1">
      <alignment horizontal="center" vertical="center"/>
    </xf>
    <xf numFmtId="41" fontId="22" fillId="15" borderId="4" xfId="2" applyFont="1" applyFill="1" applyBorder="1" applyAlignment="1" applyProtection="1">
      <alignment horizontal="center" vertical="center"/>
    </xf>
    <xf numFmtId="41" fontId="22" fillId="15" borderId="1" xfId="2" applyFont="1" applyFill="1" applyBorder="1" applyAlignment="1" applyProtection="1">
      <alignment horizontal="center" vertical="center"/>
    </xf>
    <xf numFmtId="41" fontId="22" fillId="7" borderId="30" xfId="2" applyFont="1" applyFill="1" applyBorder="1" applyAlignment="1" applyProtection="1">
      <alignment horizontal="center" vertical="center"/>
    </xf>
    <xf numFmtId="41" fontId="22" fillId="7" borderId="31" xfId="2" applyFont="1" applyFill="1" applyBorder="1" applyAlignment="1" applyProtection="1">
      <alignment horizontal="center" vertical="center"/>
    </xf>
    <xf numFmtId="41" fontId="22" fillId="7" borderId="32" xfId="2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41" fontId="6" fillId="0" borderId="1" xfId="2" applyFont="1" applyFill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left" vertical="center"/>
      <protection locked="0"/>
    </xf>
    <xf numFmtId="41" fontId="8" fillId="0" borderId="34" xfId="2" applyFont="1" applyFill="1" applyBorder="1" applyAlignment="1" applyProtection="1">
      <alignment horizontal="right" vertical="center"/>
    </xf>
    <xf numFmtId="41" fontId="7" fillId="2" borderId="25" xfId="2" applyFont="1" applyFill="1" applyBorder="1" applyAlignment="1" applyProtection="1">
      <alignment horizontal="center" vertical="center"/>
    </xf>
    <xf numFmtId="41" fontId="7" fillId="2" borderId="35" xfId="2" applyFont="1" applyFill="1" applyBorder="1" applyAlignment="1" applyProtection="1">
      <alignment horizontal="center" vertical="center"/>
    </xf>
    <xf numFmtId="41" fontId="7" fillId="7" borderId="37" xfId="2" applyFont="1" applyFill="1" applyBorder="1" applyAlignment="1" applyProtection="1">
      <alignment horizontal="center" vertical="center"/>
    </xf>
    <xf numFmtId="41" fontId="7" fillId="7" borderId="20" xfId="2" applyFont="1" applyFill="1" applyBorder="1" applyAlignment="1" applyProtection="1">
      <alignment horizontal="center" vertical="center"/>
    </xf>
    <xf numFmtId="41" fontId="7" fillId="7" borderId="22" xfId="2" applyFont="1" applyFill="1" applyBorder="1" applyAlignment="1" applyProtection="1">
      <alignment horizontal="center" vertical="center"/>
    </xf>
    <xf numFmtId="41" fontId="7" fillId="7" borderId="24" xfId="2" applyFont="1" applyFill="1" applyBorder="1" applyAlignment="1" applyProtection="1">
      <alignment horizontal="center" vertical="center"/>
    </xf>
    <xf numFmtId="41" fontId="9" fillId="12" borderId="37" xfId="2" applyFont="1" applyFill="1" applyBorder="1" applyAlignment="1" applyProtection="1">
      <alignment horizontal="center" vertical="center"/>
    </xf>
    <xf numFmtId="41" fontId="9" fillId="12" borderId="20" xfId="2" applyFont="1" applyFill="1" applyBorder="1" applyAlignment="1" applyProtection="1">
      <alignment horizontal="center" vertical="center"/>
    </xf>
    <xf numFmtId="41" fontId="7" fillId="12" borderId="21" xfId="2" applyFont="1" applyFill="1" applyBorder="1" applyAlignment="1" applyProtection="1">
      <alignment horizontal="center" vertical="center"/>
    </xf>
    <xf numFmtId="41" fontId="7" fillId="12" borderId="24" xfId="2" applyFont="1" applyFill="1" applyBorder="1" applyAlignment="1" applyProtection="1">
      <alignment horizontal="center" vertical="center"/>
    </xf>
    <xf numFmtId="41" fontId="7" fillId="2" borderId="21" xfId="2" applyFont="1" applyFill="1" applyBorder="1" applyAlignment="1" applyProtection="1">
      <alignment horizontal="center" vertical="center"/>
    </xf>
    <xf numFmtId="41" fontId="7" fillId="2" borderId="24" xfId="2" applyFont="1" applyFill="1" applyBorder="1" applyAlignment="1" applyProtection="1">
      <alignment horizontal="center" vertical="center"/>
    </xf>
    <xf numFmtId="41" fontId="9" fillId="12" borderId="28" xfId="2" applyFont="1" applyFill="1" applyBorder="1" applyAlignment="1" applyProtection="1">
      <alignment horizontal="center" vertical="center"/>
    </xf>
    <xf numFmtId="41" fontId="9" fillId="12" borderId="3" xfId="2" applyFont="1" applyFill="1" applyBorder="1" applyAlignment="1" applyProtection="1">
      <alignment horizontal="center" vertical="center"/>
    </xf>
    <xf numFmtId="41" fontId="7" fillId="12" borderId="28" xfId="2" applyFont="1" applyFill="1" applyBorder="1" applyAlignment="1" applyProtection="1">
      <alignment horizontal="center" vertical="center"/>
    </xf>
    <xf numFmtId="41" fontId="9" fillId="4" borderId="4" xfId="2" applyFont="1" applyFill="1" applyBorder="1" applyAlignment="1" applyProtection="1">
      <alignment horizontal="center" vertical="center"/>
    </xf>
    <xf numFmtId="41" fontId="9" fillId="4" borderId="1" xfId="2" applyFont="1" applyFill="1" applyBorder="1" applyAlignment="1" applyProtection="1">
      <alignment horizontal="center" vertical="center"/>
    </xf>
    <xf numFmtId="0" fontId="11" fillId="0" borderId="0" xfId="5" applyFont="1" applyFill="1" applyBorder="1" applyAlignment="1" applyProtection="1">
      <alignment horizontal="center" vertical="center"/>
      <protection locked="0"/>
    </xf>
    <xf numFmtId="41" fontId="12" fillId="2" borderId="37" xfId="2" applyFont="1" applyFill="1" applyBorder="1" applyAlignment="1" applyProtection="1">
      <alignment horizontal="center" vertical="center"/>
    </xf>
    <xf numFmtId="41" fontId="12" fillId="2" borderId="20" xfId="2" applyFont="1" applyFill="1" applyBorder="1" applyAlignment="1" applyProtection="1">
      <alignment horizontal="center" vertical="center"/>
    </xf>
    <xf numFmtId="41" fontId="12" fillId="2" borderId="21" xfId="2" applyFont="1" applyFill="1" applyBorder="1" applyAlignment="1" applyProtection="1">
      <alignment horizontal="center" vertical="center"/>
    </xf>
    <xf numFmtId="41" fontId="12" fillId="2" borderId="7" xfId="2" applyFont="1" applyFill="1" applyBorder="1" applyAlignment="1" applyProtection="1">
      <alignment horizontal="center" vertical="center"/>
    </xf>
    <xf numFmtId="41" fontId="12" fillId="2" borderId="20" xfId="2" applyFont="1" applyFill="1" applyBorder="1" applyAlignment="1" applyProtection="1">
      <alignment horizontal="center" vertical="center" wrapText="1"/>
    </xf>
    <xf numFmtId="41" fontId="12" fillId="2" borderId="7" xfId="2" applyFont="1" applyFill="1" applyBorder="1" applyAlignment="1" applyProtection="1">
      <alignment horizontal="center" vertical="center" wrapText="1"/>
    </xf>
    <xf numFmtId="41" fontId="12" fillId="2" borderId="23" xfId="2" applyFont="1" applyFill="1" applyBorder="1" applyAlignment="1" applyProtection="1">
      <alignment horizontal="center" vertical="center"/>
    </xf>
    <xf numFmtId="41" fontId="7" fillId="0" borderId="4" xfId="2" applyFont="1" applyFill="1" applyBorder="1" applyAlignment="1" applyProtection="1">
      <alignment horizontal="center" vertical="center"/>
    </xf>
    <xf numFmtId="41" fontId="7" fillId="0" borderId="21" xfId="2" applyFont="1" applyFill="1" applyBorder="1" applyAlignment="1" applyProtection="1">
      <alignment horizontal="center" vertical="center"/>
    </xf>
    <xf numFmtId="41" fontId="9" fillId="4" borderId="37" xfId="2" applyFont="1" applyFill="1" applyBorder="1" applyAlignment="1" applyProtection="1">
      <alignment horizontal="center" vertical="center"/>
    </xf>
    <xf numFmtId="41" fontId="9" fillId="4" borderId="20" xfId="2" applyFont="1" applyFill="1" applyBorder="1" applyAlignment="1" applyProtection="1">
      <alignment horizontal="center" vertical="center"/>
    </xf>
    <xf numFmtId="41" fontId="9" fillId="4" borderId="36" xfId="2" applyFont="1" applyFill="1" applyBorder="1" applyAlignment="1" applyProtection="1">
      <alignment horizontal="center" vertical="center"/>
    </xf>
    <xf numFmtId="41" fontId="9" fillId="4" borderId="2" xfId="2" applyFont="1" applyFill="1" applyBorder="1" applyAlignment="1" applyProtection="1">
      <alignment horizontal="center" vertical="center"/>
    </xf>
    <xf numFmtId="41" fontId="9" fillId="4" borderId="28" xfId="2" applyFont="1" applyFill="1" applyBorder="1" applyAlignment="1" applyProtection="1">
      <alignment horizontal="center" vertical="center"/>
    </xf>
    <xf numFmtId="41" fontId="9" fillId="4" borderId="3" xfId="2" applyFont="1" applyFill="1" applyBorder="1" applyAlignment="1" applyProtection="1">
      <alignment horizontal="center" vertical="center"/>
    </xf>
  </cellXfs>
  <cellStyles count="6">
    <cellStyle name="백분율" xfId="1" builtinId="5"/>
    <cellStyle name="쉼표 [0]" xfId="2" builtinId="6"/>
    <cellStyle name="쉼표 [0] 2" xfId="3"/>
    <cellStyle name="표준" xfId="0" builtinId="0"/>
    <cellStyle name="표준 2" xfId="4"/>
    <cellStyle name="표준_Sheet4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77" name="Line 1">
          <a:extLst>
            <a:ext uri="{FF2B5EF4-FFF2-40B4-BE49-F238E27FC236}">
              <a16:creationId xmlns:a16="http://schemas.microsoft.com/office/drawing/2014/main" id="{25718B1C-880A-6494-D582-C3727B4CA06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78" name="Line 1">
          <a:extLst>
            <a:ext uri="{FF2B5EF4-FFF2-40B4-BE49-F238E27FC236}">
              <a16:creationId xmlns:a16="http://schemas.microsoft.com/office/drawing/2014/main" id="{D6B929A7-9244-871A-8FCB-12E18739C64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79" name="Line 1">
          <a:extLst>
            <a:ext uri="{FF2B5EF4-FFF2-40B4-BE49-F238E27FC236}">
              <a16:creationId xmlns:a16="http://schemas.microsoft.com/office/drawing/2014/main" id="{83623410-358C-8072-9868-03B2C2D040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80" name="Line 1">
          <a:extLst>
            <a:ext uri="{FF2B5EF4-FFF2-40B4-BE49-F238E27FC236}">
              <a16:creationId xmlns:a16="http://schemas.microsoft.com/office/drawing/2014/main" id="{3CE5DE7A-0103-9B0F-2FC7-6E95BC0D4B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81" name="Line 1">
          <a:extLst>
            <a:ext uri="{FF2B5EF4-FFF2-40B4-BE49-F238E27FC236}">
              <a16:creationId xmlns:a16="http://schemas.microsoft.com/office/drawing/2014/main" id="{964B073F-4FDD-FBC4-93A5-C932A37E869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82" name="Line 1">
          <a:extLst>
            <a:ext uri="{FF2B5EF4-FFF2-40B4-BE49-F238E27FC236}">
              <a16:creationId xmlns:a16="http://schemas.microsoft.com/office/drawing/2014/main" id="{164BE494-9DF3-9AF9-23AC-973938A158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83" name="Line 1">
          <a:extLst>
            <a:ext uri="{FF2B5EF4-FFF2-40B4-BE49-F238E27FC236}">
              <a16:creationId xmlns:a16="http://schemas.microsoft.com/office/drawing/2014/main" id="{88AB5328-841E-7CC5-DA7A-11B1F3DBF0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84" name="Line 1">
          <a:extLst>
            <a:ext uri="{FF2B5EF4-FFF2-40B4-BE49-F238E27FC236}">
              <a16:creationId xmlns:a16="http://schemas.microsoft.com/office/drawing/2014/main" id="{6E99ED81-F325-46B4-1256-6E741680FD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85" name="Line 1">
          <a:extLst>
            <a:ext uri="{FF2B5EF4-FFF2-40B4-BE49-F238E27FC236}">
              <a16:creationId xmlns:a16="http://schemas.microsoft.com/office/drawing/2014/main" id="{C4652D59-157B-58CE-5BEA-EE36CF4989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86" name="Line 1">
          <a:extLst>
            <a:ext uri="{FF2B5EF4-FFF2-40B4-BE49-F238E27FC236}">
              <a16:creationId xmlns:a16="http://schemas.microsoft.com/office/drawing/2014/main" id="{4F729ECF-D46D-B24A-C6B5-9F79F0DD7E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87" name="Line 1">
          <a:extLst>
            <a:ext uri="{FF2B5EF4-FFF2-40B4-BE49-F238E27FC236}">
              <a16:creationId xmlns:a16="http://schemas.microsoft.com/office/drawing/2014/main" id="{97791342-A9F5-0B07-7396-6DD7ED906D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88" name="Line 1">
          <a:extLst>
            <a:ext uri="{FF2B5EF4-FFF2-40B4-BE49-F238E27FC236}">
              <a16:creationId xmlns:a16="http://schemas.microsoft.com/office/drawing/2014/main" id="{60166863-2CC1-405E-B4D9-187D3F78CE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89" name="Line 1">
          <a:extLst>
            <a:ext uri="{FF2B5EF4-FFF2-40B4-BE49-F238E27FC236}">
              <a16:creationId xmlns:a16="http://schemas.microsoft.com/office/drawing/2014/main" id="{B0468902-8906-EBFD-F947-73FF2C0879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90" name="Line 1">
          <a:extLst>
            <a:ext uri="{FF2B5EF4-FFF2-40B4-BE49-F238E27FC236}">
              <a16:creationId xmlns:a16="http://schemas.microsoft.com/office/drawing/2014/main" id="{1DD26B27-944C-C681-0F0E-B52FE0340E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91" name="Line 1">
          <a:extLst>
            <a:ext uri="{FF2B5EF4-FFF2-40B4-BE49-F238E27FC236}">
              <a16:creationId xmlns:a16="http://schemas.microsoft.com/office/drawing/2014/main" id="{F81D0DF4-9E8D-08CA-E3BB-2BD783CEE0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92" name="Line 1">
          <a:extLst>
            <a:ext uri="{FF2B5EF4-FFF2-40B4-BE49-F238E27FC236}">
              <a16:creationId xmlns:a16="http://schemas.microsoft.com/office/drawing/2014/main" id="{2C41ADD4-63EE-3342-8ADB-348203C5DF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93" name="Line 1">
          <a:extLst>
            <a:ext uri="{FF2B5EF4-FFF2-40B4-BE49-F238E27FC236}">
              <a16:creationId xmlns:a16="http://schemas.microsoft.com/office/drawing/2014/main" id="{30077A33-CB99-CB2C-25A3-7097EB7096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94" name="Line 1">
          <a:extLst>
            <a:ext uri="{FF2B5EF4-FFF2-40B4-BE49-F238E27FC236}">
              <a16:creationId xmlns:a16="http://schemas.microsoft.com/office/drawing/2014/main" id="{E15580F3-E033-4228-E47F-0ED0A7F349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95" name="Line 1">
          <a:extLst>
            <a:ext uri="{FF2B5EF4-FFF2-40B4-BE49-F238E27FC236}">
              <a16:creationId xmlns:a16="http://schemas.microsoft.com/office/drawing/2014/main" id="{1FA0A8DA-B99C-4152-A33E-02FF76DE45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296" name="Line 1">
          <a:extLst>
            <a:ext uri="{FF2B5EF4-FFF2-40B4-BE49-F238E27FC236}">
              <a16:creationId xmlns:a16="http://schemas.microsoft.com/office/drawing/2014/main" id="{3B921979-F116-32B6-57B0-EC66E8E580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00" name="Line 1">
          <a:extLst>
            <a:ext uri="{FF2B5EF4-FFF2-40B4-BE49-F238E27FC236}">
              <a16:creationId xmlns:a16="http://schemas.microsoft.com/office/drawing/2014/main" id="{65DC4D55-9DC9-3570-5153-4141691459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01" name="Line 1">
          <a:extLst>
            <a:ext uri="{FF2B5EF4-FFF2-40B4-BE49-F238E27FC236}">
              <a16:creationId xmlns:a16="http://schemas.microsoft.com/office/drawing/2014/main" id="{76867C34-2256-490C-02AE-424ACF5803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02" name="Line 1">
          <a:extLst>
            <a:ext uri="{FF2B5EF4-FFF2-40B4-BE49-F238E27FC236}">
              <a16:creationId xmlns:a16="http://schemas.microsoft.com/office/drawing/2014/main" id="{AC3705DD-5D5C-8CF9-7F4E-EFFFA98168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03" name="Line 1">
          <a:extLst>
            <a:ext uri="{FF2B5EF4-FFF2-40B4-BE49-F238E27FC236}">
              <a16:creationId xmlns:a16="http://schemas.microsoft.com/office/drawing/2014/main" id="{BBAF8F52-A2BD-D70E-5AB0-2EB22AA0FB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04" name="Line 1">
          <a:extLst>
            <a:ext uri="{FF2B5EF4-FFF2-40B4-BE49-F238E27FC236}">
              <a16:creationId xmlns:a16="http://schemas.microsoft.com/office/drawing/2014/main" id="{9AFF3484-F0B3-143D-D00C-0C8AC95EF4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05" name="Line 1">
          <a:extLst>
            <a:ext uri="{FF2B5EF4-FFF2-40B4-BE49-F238E27FC236}">
              <a16:creationId xmlns:a16="http://schemas.microsoft.com/office/drawing/2014/main" id="{347809D6-D761-2A6A-DA1B-BE716D30D2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06" name="Line 1">
          <a:extLst>
            <a:ext uri="{FF2B5EF4-FFF2-40B4-BE49-F238E27FC236}">
              <a16:creationId xmlns:a16="http://schemas.microsoft.com/office/drawing/2014/main" id="{889CFF05-4141-837D-9015-91C73637EE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07" name="Line 1">
          <a:extLst>
            <a:ext uri="{FF2B5EF4-FFF2-40B4-BE49-F238E27FC236}">
              <a16:creationId xmlns:a16="http://schemas.microsoft.com/office/drawing/2014/main" id="{9E8E1BBC-AC63-55F5-8656-EB3939FC79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08" name="Line 1">
          <a:extLst>
            <a:ext uri="{FF2B5EF4-FFF2-40B4-BE49-F238E27FC236}">
              <a16:creationId xmlns:a16="http://schemas.microsoft.com/office/drawing/2014/main" id="{E7FDB263-C409-07FF-4AAE-7F44A2A724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09" name="Line 1">
          <a:extLst>
            <a:ext uri="{FF2B5EF4-FFF2-40B4-BE49-F238E27FC236}">
              <a16:creationId xmlns:a16="http://schemas.microsoft.com/office/drawing/2014/main" id="{70F4F570-F079-9180-C1E6-63732B21BC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10" name="Line 1">
          <a:extLst>
            <a:ext uri="{FF2B5EF4-FFF2-40B4-BE49-F238E27FC236}">
              <a16:creationId xmlns:a16="http://schemas.microsoft.com/office/drawing/2014/main" id="{6121A0B4-77B5-8E86-44BE-F3F4CEAA71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11" name="Line 1">
          <a:extLst>
            <a:ext uri="{FF2B5EF4-FFF2-40B4-BE49-F238E27FC236}">
              <a16:creationId xmlns:a16="http://schemas.microsoft.com/office/drawing/2014/main" id="{C7BAAEE9-C324-5B45-2F34-B4AD4E33BA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12" name="Line 1">
          <a:extLst>
            <a:ext uri="{FF2B5EF4-FFF2-40B4-BE49-F238E27FC236}">
              <a16:creationId xmlns:a16="http://schemas.microsoft.com/office/drawing/2014/main" id="{ABBFB8CA-239B-99E4-E750-DB80154EB7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13" name="Line 1">
          <a:extLst>
            <a:ext uri="{FF2B5EF4-FFF2-40B4-BE49-F238E27FC236}">
              <a16:creationId xmlns:a16="http://schemas.microsoft.com/office/drawing/2014/main" id="{959C2EFC-3299-D79F-D542-691503B089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14" name="Line 1">
          <a:extLst>
            <a:ext uri="{FF2B5EF4-FFF2-40B4-BE49-F238E27FC236}">
              <a16:creationId xmlns:a16="http://schemas.microsoft.com/office/drawing/2014/main" id="{7B30F6EC-751F-2EAF-DFB6-EDCB34D0D2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15" name="Line 1">
          <a:extLst>
            <a:ext uri="{FF2B5EF4-FFF2-40B4-BE49-F238E27FC236}">
              <a16:creationId xmlns:a16="http://schemas.microsoft.com/office/drawing/2014/main" id="{12D0589D-1FA6-E572-1708-67999DC495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16" name="Line 1">
          <a:extLst>
            <a:ext uri="{FF2B5EF4-FFF2-40B4-BE49-F238E27FC236}">
              <a16:creationId xmlns:a16="http://schemas.microsoft.com/office/drawing/2014/main" id="{50705807-68F4-B961-0911-0D56041888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17" name="Line 1">
          <a:extLst>
            <a:ext uri="{FF2B5EF4-FFF2-40B4-BE49-F238E27FC236}">
              <a16:creationId xmlns:a16="http://schemas.microsoft.com/office/drawing/2014/main" id="{231811C8-DD04-388F-A095-9FF3BC1B17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18" name="Line 1">
          <a:extLst>
            <a:ext uri="{FF2B5EF4-FFF2-40B4-BE49-F238E27FC236}">
              <a16:creationId xmlns:a16="http://schemas.microsoft.com/office/drawing/2014/main" id="{F4E4BAE4-1E6C-B1F6-AA1F-1E18D209C1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319" name="Line 1">
          <a:extLst>
            <a:ext uri="{FF2B5EF4-FFF2-40B4-BE49-F238E27FC236}">
              <a16:creationId xmlns:a16="http://schemas.microsoft.com/office/drawing/2014/main" id="{4F104351-B14F-33CE-EA8B-E02DC7F25B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24" name="Line 1">
          <a:extLst>
            <a:ext uri="{FF2B5EF4-FFF2-40B4-BE49-F238E27FC236}">
              <a16:creationId xmlns:a16="http://schemas.microsoft.com/office/drawing/2014/main" id="{E395CD7A-D268-C205-EF49-B70166453D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25" name="Line 1">
          <a:extLst>
            <a:ext uri="{FF2B5EF4-FFF2-40B4-BE49-F238E27FC236}">
              <a16:creationId xmlns:a16="http://schemas.microsoft.com/office/drawing/2014/main" id="{82342327-6E34-E576-8696-6E8491F47C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26" name="Line 1">
          <a:extLst>
            <a:ext uri="{FF2B5EF4-FFF2-40B4-BE49-F238E27FC236}">
              <a16:creationId xmlns:a16="http://schemas.microsoft.com/office/drawing/2014/main" id="{26758301-11C4-5B36-2B63-C66F8FA8BF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27" name="Line 1">
          <a:extLst>
            <a:ext uri="{FF2B5EF4-FFF2-40B4-BE49-F238E27FC236}">
              <a16:creationId xmlns:a16="http://schemas.microsoft.com/office/drawing/2014/main" id="{5E79878F-2473-5FE4-8B91-4A73EEF59B9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28" name="Line 1">
          <a:extLst>
            <a:ext uri="{FF2B5EF4-FFF2-40B4-BE49-F238E27FC236}">
              <a16:creationId xmlns:a16="http://schemas.microsoft.com/office/drawing/2014/main" id="{4666185B-3F99-10C2-00F5-372CB54EBB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29" name="Line 1">
          <a:extLst>
            <a:ext uri="{FF2B5EF4-FFF2-40B4-BE49-F238E27FC236}">
              <a16:creationId xmlns:a16="http://schemas.microsoft.com/office/drawing/2014/main" id="{8AD6C4F3-2EE3-B88A-07FA-F93AB94246F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30" name="Line 1">
          <a:extLst>
            <a:ext uri="{FF2B5EF4-FFF2-40B4-BE49-F238E27FC236}">
              <a16:creationId xmlns:a16="http://schemas.microsoft.com/office/drawing/2014/main" id="{2A972362-C362-3C05-0B14-5765DFEDAB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31" name="Line 1">
          <a:extLst>
            <a:ext uri="{FF2B5EF4-FFF2-40B4-BE49-F238E27FC236}">
              <a16:creationId xmlns:a16="http://schemas.microsoft.com/office/drawing/2014/main" id="{0909FD47-0D09-2AC2-D570-7F145231F7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32" name="Line 1">
          <a:extLst>
            <a:ext uri="{FF2B5EF4-FFF2-40B4-BE49-F238E27FC236}">
              <a16:creationId xmlns:a16="http://schemas.microsoft.com/office/drawing/2014/main" id="{F5B32AFD-4971-369E-E292-8D5880A93C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33" name="Line 1">
          <a:extLst>
            <a:ext uri="{FF2B5EF4-FFF2-40B4-BE49-F238E27FC236}">
              <a16:creationId xmlns:a16="http://schemas.microsoft.com/office/drawing/2014/main" id="{51A112DE-3BD4-04C7-BAAD-BB09CA4244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34" name="Line 1">
          <a:extLst>
            <a:ext uri="{FF2B5EF4-FFF2-40B4-BE49-F238E27FC236}">
              <a16:creationId xmlns:a16="http://schemas.microsoft.com/office/drawing/2014/main" id="{6DDBEA32-6DF6-86D2-3F43-19B2E5031C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35" name="Line 1">
          <a:extLst>
            <a:ext uri="{FF2B5EF4-FFF2-40B4-BE49-F238E27FC236}">
              <a16:creationId xmlns:a16="http://schemas.microsoft.com/office/drawing/2014/main" id="{BE97599A-A0DF-E9B8-1600-8D32F3CC55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36" name="Line 1">
          <a:extLst>
            <a:ext uri="{FF2B5EF4-FFF2-40B4-BE49-F238E27FC236}">
              <a16:creationId xmlns:a16="http://schemas.microsoft.com/office/drawing/2014/main" id="{30C501B9-433C-998E-861A-C4D88AC279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37" name="Line 1">
          <a:extLst>
            <a:ext uri="{FF2B5EF4-FFF2-40B4-BE49-F238E27FC236}">
              <a16:creationId xmlns:a16="http://schemas.microsoft.com/office/drawing/2014/main" id="{6E422E7D-143C-2F28-BFA9-0813BE25778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38" name="Line 1">
          <a:extLst>
            <a:ext uri="{FF2B5EF4-FFF2-40B4-BE49-F238E27FC236}">
              <a16:creationId xmlns:a16="http://schemas.microsoft.com/office/drawing/2014/main" id="{16D3B9B2-29B4-25E0-AC19-E229BD48DC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39" name="Line 1">
          <a:extLst>
            <a:ext uri="{FF2B5EF4-FFF2-40B4-BE49-F238E27FC236}">
              <a16:creationId xmlns:a16="http://schemas.microsoft.com/office/drawing/2014/main" id="{B61991E4-ACAA-B42F-AB48-46B15AA006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40" name="Line 1">
          <a:extLst>
            <a:ext uri="{FF2B5EF4-FFF2-40B4-BE49-F238E27FC236}">
              <a16:creationId xmlns:a16="http://schemas.microsoft.com/office/drawing/2014/main" id="{4B062D1F-5816-C94D-F235-B86A41CBEB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41" name="Line 1">
          <a:extLst>
            <a:ext uri="{FF2B5EF4-FFF2-40B4-BE49-F238E27FC236}">
              <a16:creationId xmlns:a16="http://schemas.microsoft.com/office/drawing/2014/main" id="{F16FE4F5-B036-60D2-FAAF-11D93BEA402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42" name="Line 1">
          <a:extLst>
            <a:ext uri="{FF2B5EF4-FFF2-40B4-BE49-F238E27FC236}">
              <a16:creationId xmlns:a16="http://schemas.microsoft.com/office/drawing/2014/main" id="{3E66503C-F81B-7B95-51BB-50E03CAF44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343" name="Line 1">
          <a:extLst>
            <a:ext uri="{FF2B5EF4-FFF2-40B4-BE49-F238E27FC236}">
              <a16:creationId xmlns:a16="http://schemas.microsoft.com/office/drawing/2014/main" id="{498A4CE4-3E3B-D4D9-22DE-0B99F5558A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48" name="Line 1">
          <a:extLst>
            <a:ext uri="{FF2B5EF4-FFF2-40B4-BE49-F238E27FC236}">
              <a16:creationId xmlns:a16="http://schemas.microsoft.com/office/drawing/2014/main" id="{D22A2CAD-5B43-1D75-5C9C-D434F36C51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49" name="Line 1">
          <a:extLst>
            <a:ext uri="{FF2B5EF4-FFF2-40B4-BE49-F238E27FC236}">
              <a16:creationId xmlns:a16="http://schemas.microsoft.com/office/drawing/2014/main" id="{49C8E87D-7900-D698-80BD-710B0A10A8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50" name="Line 1">
          <a:extLst>
            <a:ext uri="{FF2B5EF4-FFF2-40B4-BE49-F238E27FC236}">
              <a16:creationId xmlns:a16="http://schemas.microsoft.com/office/drawing/2014/main" id="{F3B92067-4633-84E1-6ABC-0FFB4B7373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51" name="Line 1">
          <a:extLst>
            <a:ext uri="{FF2B5EF4-FFF2-40B4-BE49-F238E27FC236}">
              <a16:creationId xmlns:a16="http://schemas.microsoft.com/office/drawing/2014/main" id="{ADE33AC9-F8F6-5A2C-8EE4-F3FBD9D2AF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52" name="Line 1">
          <a:extLst>
            <a:ext uri="{FF2B5EF4-FFF2-40B4-BE49-F238E27FC236}">
              <a16:creationId xmlns:a16="http://schemas.microsoft.com/office/drawing/2014/main" id="{69ED19C2-A45B-CC4D-441F-17B34D5356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53" name="Line 1">
          <a:extLst>
            <a:ext uri="{FF2B5EF4-FFF2-40B4-BE49-F238E27FC236}">
              <a16:creationId xmlns:a16="http://schemas.microsoft.com/office/drawing/2014/main" id="{D0F41B77-6E89-5CB6-B072-7A4244CA88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54" name="Line 1">
          <a:extLst>
            <a:ext uri="{FF2B5EF4-FFF2-40B4-BE49-F238E27FC236}">
              <a16:creationId xmlns:a16="http://schemas.microsoft.com/office/drawing/2014/main" id="{5FD06407-4C06-7FF6-24A4-99F5578288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55" name="Line 1">
          <a:extLst>
            <a:ext uri="{FF2B5EF4-FFF2-40B4-BE49-F238E27FC236}">
              <a16:creationId xmlns:a16="http://schemas.microsoft.com/office/drawing/2014/main" id="{D41E7230-7BAF-DC32-9F4C-FA394B3E75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56" name="Line 1">
          <a:extLst>
            <a:ext uri="{FF2B5EF4-FFF2-40B4-BE49-F238E27FC236}">
              <a16:creationId xmlns:a16="http://schemas.microsoft.com/office/drawing/2014/main" id="{4A687D32-38CA-00C3-A86B-A5F0AAD273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57" name="Line 1">
          <a:extLst>
            <a:ext uri="{FF2B5EF4-FFF2-40B4-BE49-F238E27FC236}">
              <a16:creationId xmlns:a16="http://schemas.microsoft.com/office/drawing/2014/main" id="{9AB955F1-4F81-AC0E-0CEA-A2B5435526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58" name="Line 1">
          <a:extLst>
            <a:ext uri="{FF2B5EF4-FFF2-40B4-BE49-F238E27FC236}">
              <a16:creationId xmlns:a16="http://schemas.microsoft.com/office/drawing/2014/main" id="{BCB528DE-BFAA-616F-0137-0737D5BF72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59" name="Line 1">
          <a:extLst>
            <a:ext uri="{FF2B5EF4-FFF2-40B4-BE49-F238E27FC236}">
              <a16:creationId xmlns:a16="http://schemas.microsoft.com/office/drawing/2014/main" id="{5E144ECA-AF5D-E509-B974-925CBACDD3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60" name="Line 1">
          <a:extLst>
            <a:ext uri="{FF2B5EF4-FFF2-40B4-BE49-F238E27FC236}">
              <a16:creationId xmlns:a16="http://schemas.microsoft.com/office/drawing/2014/main" id="{E54A09A1-1561-3225-B2E2-9855802F0B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61" name="Line 1">
          <a:extLst>
            <a:ext uri="{FF2B5EF4-FFF2-40B4-BE49-F238E27FC236}">
              <a16:creationId xmlns:a16="http://schemas.microsoft.com/office/drawing/2014/main" id="{7F19AEE4-D812-FEAA-C795-90F7C004BDF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62" name="Line 1">
          <a:extLst>
            <a:ext uri="{FF2B5EF4-FFF2-40B4-BE49-F238E27FC236}">
              <a16:creationId xmlns:a16="http://schemas.microsoft.com/office/drawing/2014/main" id="{19B5E8B5-04AC-48BE-0FE3-5D4D88F557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63" name="Line 1">
          <a:extLst>
            <a:ext uri="{FF2B5EF4-FFF2-40B4-BE49-F238E27FC236}">
              <a16:creationId xmlns:a16="http://schemas.microsoft.com/office/drawing/2014/main" id="{579D0478-6B8B-DB35-ED58-B8D33B00FC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64" name="Line 1">
          <a:extLst>
            <a:ext uri="{FF2B5EF4-FFF2-40B4-BE49-F238E27FC236}">
              <a16:creationId xmlns:a16="http://schemas.microsoft.com/office/drawing/2014/main" id="{8916E16A-F9C5-0E4C-8A5E-67E5288760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65" name="Line 1">
          <a:extLst>
            <a:ext uri="{FF2B5EF4-FFF2-40B4-BE49-F238E27FC236}">
              <a16:creationId xmlns:a16="http://schemas.microsoft.com/office/drawing/2014/main" id="{853CD063-CE1E-D154-E238-99757AFEBD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66" name="Line 1">
          <a:extLst>
            <a:ext uri="{FF2B5EF4-FFF2-40B4-BE49-F238E27FC236}">
              <a16:creationId xmlns:a16="http://schemas.microsoft.com/office/drawing/2014/main" id="{48FA25B5-0910-9DEC-0CA1-CD5240A236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367" name="Line 1">
          <a:extLst>
            <a:ext uri="{FF2B5EF4-FFF2-40B4-BE49-F238E27FC236}">
              <a16:creationId xmlns:a16="http://schemas.microsoft.com/office/drawing/2014/main" id="{D75A6E54-2A5B-6AC6-CCC7-75EE749F99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R88"/>
  <sheetViews>
    <sheetView showGridLines="0" tabSelected="1" topLeftCell="H1" zoomScaleNormal="100" workbookViewId="0">
      <pane ySplit="7" topLeftCell="A8" activePane="bottomLeft" state="frozen"/>
      <selection pane="bottomLeft" activeCell="O15" sqref="O15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4" width="8.88671875" style="3"/>
    <col min="15" max="15" width="20" style="3" bestFit="1" customWidth="1"/>
    <col min="16" max="16" width="11.44140625" style="3" bestFit="1" customWidth="1"/>
    <col min="17" max="16384" width="8.88671875" style="3"/>
  </cols>
  <sheetData>
    <row r="1" spans="2:18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8" ht="30" customHeight="1" x14ac:dyDescent="0.15">
      <c r="B2" s="206" t="s">
        <v>150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</row>
    <row r="3" spans="2:18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7" t="s">
        <v>148</v>
      </c>
      <c r="M3" s="207"/>
    </row>
    <row r="4" spans="2:18" s="4" customFormat="1" ht="18.75" customHeight="1" thickBot="1" x14ac:dyDescent="0.2">
      <c r="B4" s="208" t="s">
        <v>149</v>
      </c>
      <c r="C4" s="208"/>
      <c r="D4" s="208"/>
      <c r="E4" s="1"/>
      <c r="F4" s="1"/>
      <c r="G4" s="1"/>
      <c r="H4" s="1"/>
      <c r="I4" s="1"/>
      <c r="J4" s="1"/>
      <c r="K4" s="1"/>
      <c r="L4" s="209" t="s">
        <v>16</v>
      </c>
      <c r="M4" s="209"/>
    </row>
    <row r="5" spans="2:18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10" t="s">
        <v>13</v>
      </c>
      <c r="M5" s="211"/>
    </row>
    <row r="6" spans="2:18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8" s="9" customFormat="1" ht="20.100000000000001" customHeight="1" thickBot="1" x14ac:dyDescent="0.2">
      <c r="B7" s="194" t="s">
        <v>71</v>
      </c>
      <c r="C7" s="195"/>
      <c r="D7" s="195"/>
      <c r="E7" s="72">
        <f>E8+E39+E59</f>
        <v>64745791000</v>
      </c>
      <c r="F7" s="72">
        <f>F8+F39+F59</f>
        <v>98451050122</v>
      </c>
      <c r="G7" s="72">
        <f>G8+G39+G59</f>
        <v>60770382391</v>
      </c>
      <c r="H7" s="72">
        <f>H8+H39+H59</f>
        <v>551836165</v>
      </c>
      <c r="I7" s="72">
        <f>F7-G7-H7</f>
        <v>37128831566</v>
      </c>
      <c r="J7" s="72">
        <f>I7-K7</f>
        <v>31286379226</v>
      </c>
      <c r="K7" s="72">
        <f>K8+K39+K59</f>
        <v>5842452340</v>
      </c>
      <c r="L7" s="73">
        <f>IFERROR(G7/E7,0)*100</f>
        <v>93.859973679215685</v>
      </c>
      <c r="M7" s="74">
        <f>IFERROR(G7/F7,0)*100</f>
        <v>61.726494857793469</v>
      </c>
      <c r="N7" s="188" t="s">
        <v>155</v>
      </c>
      <c r="O7" s="188"/>
      <c r="P7" s="188"/>
      <c r="Q7" s="188"/>
      <c r="R7" s="188"/>
    </row>
    <row r="8" spans="2:18" s="9" customFormat="1" ht="20.100000000000001" customHeight="1" x14ac:dyDescent="0.15">
      <c r="B8" s="196" t="s">
        <v>5</v>
      </c>
      <c r="C8" s="197"/>
      <c r="D8" s="197"/>
      <c r="E8" s="63">
        <f>E9+E12+E22+E28+E34+E35</f>
        <v>46626341000</v>
      </c>
      <c r="F8" s="63">
        <f>F9+F12+F22+F28+F34+F35</f>
        <v>43364091916</v>
      </c>
      <c r="G8" s="63">
        <f>G9+G12+G22+G28+G34+G35</f>
        <v>42438477156</v>
      </c>
      <c r="H8" s="63">
        <f>H9+H12+H22+H28+H34+H35</f>
        <v>133700</v>
      </c>
      <c r="I8" s="63">
        <f t="shared" ref="I8:I69" si="0">F8-G8-H8</f>
        <v>925481060</v>
      </c>
      <c r="J8" s="63">
        <f t="shared" ref="J8:J69" si="1">I8-K8</f>
        <v>107794600</v>
      </c>
      <c r="K8" s="63">
        <f>K9+K12+K22+K28+K34+K35</f>
        <v>817686460</v>
      </c>
      <c r="L8" s="63">
        <f t="shared" ref="L8:L69" si="2">IFERROR(G8/E8,0)*100</f>
        <v>91.018244721368973</v>
      </c>
      <c r="M8" s="65">
        <f t="shared" ref="M8:M69" si="3">IFERROR(G8/F8,0)*100</f>
        <v>97.86548104871423</v>
      </c>
      <c r="N8" s="188" t="s">
        <v>156</v>
      </c>
      <c r="O8" s="189">
        <f>G8-G35-G24</f>
        <v>29757174629</v>
      </c>
      <c r="P8" s="190">
        <v>1424854610</v>
      </c>
      <c r="Q8" s="188" t="s">
        <v>157</v>
      </c>
      <c r="R8" s="188"/>
    </row>
    <row r="9" spans="2:18" s="9" customFormat="1" ht="20.100000000000001" customHeight="1" x14ac:dyDescent="0.15">
      <c r="B9" s="158" t="s">
        <v>42</v>
      </c>
      <c r="C9" s="159"/>
      <c r="D9" s="159"/>
      <c r="E9" s="52">
        <f>SUM(E10:E11)</f>
        <v>79629000</v>
      </c>
      <c r="F9" s="52">
        <f>SUM(F10:F11)</f>
        <v>1607693940</v>
      </c>
      <c r="G9" s="52">
        <f>SUM(G10:G11)</f>
        <v>1574139770</v>
      </c>
      <c r="H9" s="52">
        <f>SUM(H10:H11)</f>
        <v>0</v>
      </c>
      <c r="I9" s="52">
        <f t="shared" si="0"/>
        <v>33554170</v>
      </c>
      <c r="J9" s="52">
        <f t="shared" si="1"/>
        <v>24457160</v>
      </c>
      <c r="K9" s="52">
        <f>SUM(K10:K11)</f>
        <v>9097010</v>
      </c>
      <c r="L9" s="52">
        <f t="shared" si="2"/>
        <v>1976.8423187532183</v>
      </c>
      <c r="M9" s="66">
        <f t="shared" si="3"/>
        <v>97.912900635801364</v>
      </c>
      <c r="N9" s="188" t="s">
        <v>10</v>
      </c>
      <c r="O9" s="189">
        <f>F8-F35-F24</f>
        <v>30682789389</v>
      </c>
      <c r="P9" s="190">
        <v>2184712690</v>
      </c>
      <c r="Q9" s="188" t="s">
        <v>157</v>
      </c>
      <c r="R9" s="188"/>
    </row>
    <row r="10" spans="2:18" s="9" customFormat="1" ht="20.100000000000001" customHeight="1" x14ac:dyDescent="0.15">
      <c r="B10" s="198"/>
      <c r="C10" s="160" t="s">
        <v>43</v>
      </c>
      <c r="D10" s="160"/>
      <c r="E10" s="35"/>
      <c r="F10" s="35">
        <v>1274065530</v>
      </c>
      <c r="G10" s="35">
        <v>1261963370</v>
      </c>
      <c r="H10" s="35"/>
      <c r="I10" s="25">
        <f t="shared" si="0"/>
        <v>12102160</v>
      </c>
      <c r="J10" s="25">
        <f t="shared" si="1"/>
        <v>9564670</v>
      </c>
      <c r="K10" s="25">
        <v>2537490</v>
      </c>
      <c r="L10" s="25">
        <f t="shared" si="2"/>
        <v>0</v>
      </c>
      <c r="M10" s="67">
        <f t="shared" si="3"/>
        <v>99.050114792761093</v>
      </c>
      <c r="N10" s="188"/>
      <c r="O10" s="188"/>
      <c r="P10" s="190"/>
      <c r="Q10" s="188"/>
      <c r="R10" s="188"/>
    </row>
    <row r="11" spans="2:18" s="9" customFormat="1" ht="20.100000000000001" customHeight="1" x14ac:dyDescent="0.15">
      <c r="B11" s="198"/>
      <c r="C11" s="160" t="s">
        <v>44</v>
      </c>
      <c r="D11" s="160"/>
      <c r="E11" s="35">
        <v>79629000</v>
      </c>
      <c r="F11" s="35">
        <v>333628410</v>
      </c>
      <c r="G11" s="35">
        <v>312176400</v>
      </c>
      <c r="H11" s="35"/>
      <c r="I11" s="25">
        <f t="shared" si="0"/>
        <v>21452010</v>
      </c>
      <c r="J11" s="25">
        <f t="shared" si="1"/>
        <v>14892490</v>
      </c>
      <c r="K11" s="25">
        <v>6559520</v>
      </c>
      <c r="L11" s="25">
        <f t="shared" si="2"/>
        <v>392.03857890969374</v>
      </c>
      <c r="M11" s="67">
        <f t="shared" si="3"/>
        <v>93.570088950158649</v>
      </c>
      <c r="N11" s="188"/>
      <c r="O11" s="188"/>
      <c r="P11" s="190"/>
      <c r="Q11" s="188"/>
      <c r="R11" s="188"/>
    </row>
    <row r="12" spans="2:18" s="9" customFormat="1" ht="20.100000000000001" customHeight="1" x14ac:dyDescent="0.15">
      <c r="B12" s="158" t="s">
        <v>45</v>
      </c>
      <c r="C12" s="159"/>
      <c r="D12" s="159"/>
      <c r="E12" s="52">
        <f>SUM(E13:E21)</f>
        <v>7526983000</v>
      </c>
      <c r="F12" s="52">
        <f>SUM(F13:F21)</f>
        <v>4523505522</v>
      </c>
      <c r="G12" s="52">
        <f>SUM(G13:G21)</f>
        <v>3658479672</v>
      </c>
      <c r="H12" s="52">
        <f>SUM(H13:H21)</f>
        <v>0</v>
      </c>
      <c r="I12" s="52">
        <f t="shared" si="0"/>
        <v>865025850</v>
      </c>
      <c r="J12" s="52">
        <f t="shared" si="1"/>
        <v>79586840</v>
      </c>
      <c r="K12" s="52">
        <f>SUM(K13:K21)</f>
        <v>785439010</v>
      </c>
      <c r="L12" s="52">
        <f t="shared" si="2"/>
        <v>48.604861629154733</v>
      </c>
      <c r="M12" s="66">
        <f t="shared" si="3"/>
        <v>80.877090880226405</v>
      </c>
      <c r="N12" s="188"/>
      <c r="O12" s="188" t="s">
        <v>158</v>
      </c>
      <c r="P12" s="190">
        <f>O8+P8</f>
        <v>31182029239</v>
      </c>
      <c r="Q12" s="188"/>
      <c r="R12" s="188"/>
    </row>
    <row r="13" spans="2:18" s="9" customFormat="1" ht="20.100000000000001" customHeight="1" x14ac:dyDescent="0.15">
      <c r="B13" s="199" t="s">
        <v>0</v>
      </c>
      <c r="C13" s="161" t="s">
        <v>46</v>
      </c>
      <c r="D13" s="161"/>
      <c r="E13" s="35">
        <v>2050000000</v>
      </c>
      <c r="F13" s="35">
        <v>2669383510</v>
      </c>
      <c r="G13" s="35">
        <v>1816119810</v>
      </c>
      <c r="H13" s="35"/>
      <c r="I13" s="25">
        <f t="shared" si="0"/>
        <v>853263700</v>
      </c>
      <c r="J13" s="25">
        <f t="shared" si="1"/>
        <v>74446900</v>
      </c>
      <c r="K13" s="25">
        <v>778816800</v>
      </c>
      <c r="L13" s="25">
        <f t="shared" si="2"/>
        <v>88.591210243902438</v>
      </c>
      <c r="M13" s="67">
        <f t="shared" si="3"/>
        <v>68.035177530560233</v>
      </c>
      <c r="N13" s="188"/>
      <c r="O13" s="188" t="s">
        <v>159</v>
      </c>
      <c r="P13" s="190">
        <f>O9+P9</f>
        <v>32867502079</v>
      </c>
      <c r="Q13" s="188"/>
      <c r="R13" s="188"/>
    </row>
    <row r="14" spans="2:18" s="9" customFormat="1" ht="20.100000000000001" customHeight="1" x14ac:dyDescent="0.15">
      <c r="B14" s="199"/>
      <c r="C14" s="161" t="s">
        <v>47</v>
      </c>
      <c r="D14" s="161"/>
      <c r="E14" s="35"/>
      <c r="F14" s="35">
        <v>47900</v>
      </c>
      <c r="G14" s="35"/>
      <c r="H14" s="35"/>
      <c r="I14" s="25">
        <f t="shared" si="0"/>
        <v>47900</v>
      </c>
      <c r="J14" s="25">
        <f t="shared" si="1"/>
        <v>0</v>
      </c>
      <c r="K14" s="25">
        <v>47900</v>
      </c>
      <c r="L14" s="25">
        <f t="shared" si="2"/>
        <v>0</v>
      </c>
      <c r="M14" s="67">
        <f t="shared" si="3"/>
        <v>0</v>
      </c>
      <c r="N14" s="188"/>
      <c r="O14" s="188"/>
      <c r="P14" s="191">
        <f>P12/P13</f>
        <v>0.94871916837644632</v>
      </c>
      <c r="Q14" s="188"/>
      <c r="R14" s="188"/>
    </row>
    <row r="15" spans="2:18" s="9" customFormat="1" ht="20.100000000000001" customHeight="1" x14ac:dyDescent="0.15">
      <c r="B15" s="199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  <c r="N15" s="188"/>
      <c r="O15" s="188"/>
      <c r="P15" s="188"/>
      <c r="Q15" s="188"/>
      <c r="R15" s="188"/>
    </row>
    <row r="16" spans="2:18" s="9" customFormat="1" ht="20.100000000000001" customHeight="1" x14ac:dyDescent="0.15">
      <c r="B16" s="199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  <c r="N16" s="188"/>
      <c r="O16" s="188"/>
      <c r="P16" s="188"/>
      <c r="Q16" s="188"/>
      <c r="R16" s="188"/>
    </row>
    <row r="17" spans="2:18" s="9" customFormat="1" ht="20.100000000000001" customHeight="1" x14ac:dyDescent="0.15">
      <c r="B17" s="199"/>
      <c r="C17" s="161" t="s">
        <v>96</v>
      </c>
      <c r="D17" s="161"/>
      <c r="E17" s="35"/>
      <c r="F17" s="35">
        <v>9378550</v>
      </c>
      <c r="G17" s="35">
        <v>3672570</v>
      </c>
      <c r="H17" s="35"/>
      <c r="I17" s="25">
        <f t="shared" si="0"/>
        <v>5705980</v>
      </c>
      <c r="J17" s="25">
        <f t="shared" si="1"/>
        <v>861840</v>
      </c>
      <c r="K17" s="25">
        <v>4844140</v>
      </c>
      <c r="L17" s="25">
        <f t="shared" si="2"/>
        <v>0</v>
      </c>
      <c r="M17" s="67">
        <f t="shared" si="3"/>
        <v>39.159251696690859</v>
      </c>
      <c r="N17" s="188" t="s">
        <v>160</v>
      </c>
      <c r="O17" s="189">
        <f>J7+H7+K58</f>
        <v>32991775711</v>
      </c>
      <c r="P17" s="190">
        <f>523644731+17947270</f>
        <v>541592001</v>
      </c>
      <c r="Q17" s="188" t="s">
        <v>161</v>
      </c>
      <c r="R17" s="188"/>
    </row>
    <row r="18" spans="2:18" s="9" customFormat="1" ht="20.100000000000001" customHeight="1" x14ac:dyDescent="0.15">
      <c r="B18" s="199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  <c r="N18" s="188"/>
      <c r="O18" s="188"/>
      <c r="P18" s="189">
        <f>O17+P17</f>
        <v>33533367712</v>
      </c>
      <c r="Q18" s="188"/>
      <c r="R18" s="188"/>
    </row>
    <row r="19" spans="2:18" s="9" customFormat="1" ht="20.100000000000001" customHeight="1" x14ac:dyDescent="0.15">
      <c r="B19" s="199"/>
      <c r="C19" s="161" t="s">
        <v>50</v>
      </c>
      <c r="D19" s="161"/>
      <c r="E19" s="35">
        <v>4504282000</v>
      </c>
      <c r="F19" s="35">
        <v>1092926035</v>
      </c>
      <c r="G19" s="35">
        <v>1091244605</v>
      </c>
      <c r="H19" s="35"/>
      <c r="I19" s="25">
        <f t="shared" si="0"/>
        <v>1681430</v>
      </c>
      <c r="J19" s="25">
        <f t="shared" si="1"/>
        <v>452950</v>
      </c>
      <c r="K19" s="25">
        <v>1228480</v>
      </c>
      <c r="L19" s="25">
        <f t="shared" si="2"/>
        <v>24.226826939343496</v>
      </c>
      <c r="M19" s="67">
        <f t="shared" si="3"/>
        <v>99.846153358401793</v>
      </c>
      <c r="N19" s="188"/>
      <c r="O19" s="188"/>
      <c r="P19" s="188"/>
      <c r="Q19" s="188"/>
      <c r="R19" s="188"/>
    </row>
    <row r="20" spans="2:18" s="9" customFormat="1" ht="20.100000000000001" customHeight="1" x14ac:dyDescent="0.15">
      <c r="B20" s="199"/>
      <c r="C20" s="161" t="s">
        <v>98</v>
      </c>
      <c r="D20" s="161"/>
      <c r="E20" s="35">
        <v>56476000</v>
      </c>
      <c r="F20" s="35">
        <v>118974320</v>
      </c>
      <c r="G20" s="35">
        <v>118974320</v>
      </c>
      <c r="H20" s="35"/>
      <c r="I20" s="25"/>
      <c r="J20" s="25"/>
      <c r="K20" s="25"/>
      <c r="L20" s="25"/>
      <c r="M20" s="67"/>
    </row>
    <row r="21" spans="2:18" s="9" customFormat="1" ht="20.100000000000001" customHeight="1" x14ac:dyDescent="0.15">
      <c r="B21" s="199"/>
      <c r="C21" s="161" t="s">
        <v>99</v>
      </c>
      <c r="D21" s="161"/>
      <c r="E21" s="35">
        <v>916225000</v>
      </c>
      <c r="F21" s="35">
        <v>632795207</v>
      </c>
      <c r="G21" s="35">
        <v>628468367</v>
      </c>
      <c r="H21" s="35"/>
      <c r="I21" s="25">
        <f t="shared" si="0"/>
        <v>4326840</v>
      </c>
      <c r="J21" s="25">
        <f t="shared" si="1"/>
        <v>3825150</v>
      </c>
      <c r="K21" s="25">
        <v>501690</v>
      </c>
      <c r="L21" s="25">
        <f t="shared" si="2"/>
        <v>68.593234958661895</v>
      </c>
      <c r="M21" s="67">
        <f t="shared" si="3"/>
        <v>99.316233759020861</v>
      </c>
      <c r="O21" s="9">
        <v>30682789389</v>
      </c>
    </row>
    <row r="22" spans="2:18" s="9" customFormat="1" ht="20.100000000000001" customHeight="1" x14ac:dyDescent="0.15">
      <c r="B22" s="158" t="s">
        <v>51</v>
      </c>
      <c r="C22" s="159"/>
      <c r="D22" s="159"/>
      <c r="E22" s="52">
        <f>SUM(E23:E27)</f>
        <v>11554155000</v>
      </c>
      <c r="F22" s="52">
        <f>SUM(F23:F27)</f>
        <v>11047730193</v>
      </c>
      <c r="G22" s="52">
        <f>SUM(G23:G27)</f>
        <v>11020695453</v>
      </c>
      <c r="H22" s="52">
        <f>SUM(H23:H27)</f>
        <v>133700</v>
      </c>
      <c r="I22" s="52">
        <f t="shared" si="0"/>
        <v>26901040</v>
      </c>
      <c r="J22" s="52">
        <f t="shared" si="1"/>
        <v>3750600</v>
      </c>
      <c r="K22" s="52">
        <f>SUM(K23:K27)</f>
        <v>23150440</v>
      </c>
      <c r="L22" s="52">
        <f t="shared" si="2"/>
        <v>95.382963557265768</v>
      </c>
      <c r="M22" s="66">
        <f t="shared" si="3"/>
        <v>99.755291453287569</v>
      </c>
      <c r="O22" s="9">
        <v>26935303825</v>
      </c>
    </row>
    <row r="23" spans="2:18" s="9" customFormat="1" ht="20.100000000000001" customHeight="1" x14ac:dyDescent="0.15">
      <c r="B23" s="198"/>
      <c r="C23" s="160" t="s">
        <v>52</v>
      </c>
      <c r="D23" s="160"/>
      <c r="E23" s="35">
        <v>1722738000</v>
      </c>
      <c r="F23" s="35">
        <v>1275052730</v>
      </c>
      <c r="G23" s="35">
        <v>1259662280</v>
      </c>
      <c r="H23" s="35">
        <v>133700</v>
      </c>
      <c r="I23" s="25">
        <f t="shared" si="0"/>
        <v>15256750</v>
      </c>
      <c r="J23" s="25">
        <f t="shared" si="1"/>
        <v>0</v>
      </c>
      <c r="K23" s="25">
        <v>15256750</v>
      </c>
      <c r="L23" s="25">
        <f t="shared" si="2"/>
        <v>73.11978257866258</v>
      </c>
      <c r="M23" s="67">
        <f t="shared" si="3"/>
        <v>98.792955801914175</v>
      </c>
      <c r="O23" s="5">
        <f>O21-O22</f>
        <v>3747485564</v>
      </c>
    </row>
    <row r="24" spans="2:18" s="9" customFormat="1" ht="20.100000000000001" customHeight="1" x14ac:dyDescent="0.15">
      <c r="B24" s="198"/>
      <c r="C24" s="160" t="s">
        <v>137</v>
      </c>
      <c r="D24" s="160"/>
      <c r="E24" s="35">
        <v>9642583000</v>
      </c>
      <c r="F24" s="35">
        <v>9548530006</v>
      </c>
      <c r="G24" s="35">
        <v>9548530006</v>
      </c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99.024607887741283</v>
      </c>
      <c r="M24" s="67">
        <f t="shared" si="3"/>
        <v>100</v>
      </c>
    </row>
    <row r="25" spans="2:18" s="9" customFormat="1" ht="20.100000000000001" customHeight="1" x14ac:dyDescent="0.15">
      <c r="B25" s="198"/>
      <c r="C25" s="160" t="s">
        <v>53</v>
      </c>
      <c r="D25" s="160"/>
      <c r="E25" s="35">
        <v>12794000</v>
      </c>
      <c r="F25" s="35">
        <v>7447900</v>
      </c>
      <c r="G25" s="35">
        <v>7447900</v>
      </c>
      <c r="H25" s="35"/>
      <c r="I25" s="25">
        <f t="shared" si="0"/>
        <v>0</v>
      </c>
      <c r="J25" s="25">
        <f t="shared" si="1"/>
        <v>0</v>
      </c>
      <c r="K25" s="25"/>
      <c r="L25" s="25">
        <f t="shared" si="2"/>
        <v>58.214006565577613</v>
      </c>
      <c r="M25" s="67">
        <f t="shared" si="3"/>
        <v>100</v>
      </c>
    </row>
    <row r="26" spans="2:18" s="9" customFormat="1" ht="20.100000000000001" customHeight="1" x14ac:dyDescent="0.15">
      <c r="B26" s="198"/>
      <c r="C26" s="160" t="s">
        <v>100</v>
      </c>
      <c r="D26" s="160"/>
      <c r="E26" s="35"/>
      <c r="F26" s="35">
        <v>9114770</v>
      </c>
      <c r="G26" s="35">
        <v>9047960</v>
      </c>
      <c r="H26" s="35"/>
      <c r="I26" s="25">
        <f t="shared" si="0"/>
        <v>66810</v>
      </c>
      <c r="J26" s="25">
        <f t="shared" si="1"/>
        <v>0</v>
      </c>
      <c r="K26" s="25">
        <v>66810</v>
      </c>
      <c r="L26" s="25">
        <f t="shared" si="2"/>
        <v>0</v>
      </c>
      <c r="M26" s="67">
        <f t="shared" si="3"/>
        <v>99.267013868698825</v>
      </c>
    </row>
    <row r="27" spans="2:18" s="9" customFormat="1" ht="20.100000000000001" customHeight="1" x14ac:dyDescent="0.15">
      <c r="B27" s="198"/>
      <c r="C27" s="160" t="s">
        <v>101</v>
      </c>
      <c r="D27" s="160"/>
      <c r="E27" s="35">
        <v>176040000</v>
      </c>
      <c r="F27" s="35">
        <v>207584787</v>
      </c>
      <c r="G27" s="35">
        <v>196007307</v>
      </c>
      <c r="H27" s="35"/>
      <c r="I27" s="25">
        <f t="shared" si="0"/>
        <v>11577480</v>
      </c>
      <c r="J27" s="25">
        <f t="shared" si="1"/>
        <v>3750600</v>
      </c>
      <c r="K27" s="25">
        <v>7826880</v>
      </c>
      <c r="L27" s="25">
        <f t="shared" si="2"/>
        <v>111.34248295841853</v>
      </c>
      <c r="M27" s="67">
        <f t="shared" si="3"/>
        <v>94.422770489438619</v>
      </c>
    </row>
    <row r="28" spans="2:18" s="9" customFormat="1" ht="20.100000000000001" customHeight="1" x14ac:dyDescent="0.15">
      <c r="B28" s="158" t="s">
        <v>54</v>
      </c>
      <c r="C28" s="159"/>
      <c r="D28" s="159"/>
      <c r="E28" s="52">
        <f>SUM(E29:E33)</f>
        <v>3488285000</v>
      </c>
      <c r="F28" s="52">
        <f>SUM(F29:F33)</f>
        <v>1739125840</v>
      </c>
      <c r="G28" s="52">
        <f>SUM(G29:G33)</f>
        <v>1739125840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49.856185489431056</v>
      </c>
      <c r="M28" s="66">
        <f t="shared" si="3"/>
        <v>100</v>
      </c>
    </row>
    <row r="29" spans="2:18" s="9" customFormat="1" ht="20.100000000000001" customHeight="1" x14ac:dyDescent="0.15">
      <c r="B29" s="198"/>
      <c r="C29" s="160" t="s">
        <v>118</v>
      </c>
      <c r="D29" s="160"/>
      <c r="E29" s="35">
        <v>3488285000</v>
      </c>
      <c r="F29" s="35">
        <v>2439110</v>
      </c>
      <c r="G29" s="35">
        <v>2439110</v>
      </c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6.992289907504691E-2</v>
      </c>
      <c r="M29" s="67">
        <f t="shared" si="3"/>
        <v>100</v>
      </c>
    </row>
    <row r="30" spans="2:18" s="9" customFormat="1" ht="20.100000000000001" customHeight="1" x14ac:dyDescent="0.15">
      <c r="B30" s="198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8" s="9" customFormat="1" ht="20.100000000000001" customHeight="1" x14ac:dyDescent="0.15">
      <c r="B31" s="198"/>
      <c r="C31" s="160" t="s">
        <v>103</v>
      </c>
      <c r="D31" s="160"/>
      <c r="E31" s="35"/>
      <c r="F31" s="35"/>
      <c r="G31" s="35"/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0</v>
      </c>
    </row>
    <row r="32" spans="2:18" s="9" customFormat="1" ht="20.100000000000001" customHeight="1" x14ac:dyDescent="0.15">
      <c r="B32" s="198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3" s="9" customFormat="1" ht="20.100000000000001" customHeight="1" x14ac:dyDescent="0.15">
      <c r="B33" s="198"/>
      <c r="C33" s="160" t="s">
        <v>105</v>
      </c>
      <c r="D33" s="160"/>
      <c r="E33" s="35"/>
      <c r="F33" s="35">
        <v>1736686730</v>
      </c>
      <c r="G33" s="35">
        <v>1736686730</v>
      </c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100</v>
      </c>
    </row>
    <row r="34" spans="2:13" s="9" customFormat="1" ht="20.100000000000001" customHeight="1" x14ac:dyDescent="0.15">
      <c r="B34" s="158" t="s">
        <v>55</v>
      </c>
      <c r="C34" s="159"/>
      <c r="D34" s="159"/>
      <c r="E34" s="52">
        <v>20896714000</v>
      </c>
      <c r="F34" s="52">
        <v>21313263900</v>
      </c>
      <c r="G34" s="52">
        <v>21313263900</v>
      </c>
      <c r="H34" s="52"/>
      <c r="I34" s="52"/>
      <c r="J34" s="52"/>
      <c r="K34" s="52"/>
      <c r="L34" s="52">
        <f t="shared" si="2"/>
        <v>101.99337513065451</v>
      </c>
      <c r="M34" s="66">
        <f t="shared" si="3"/>
        <v>100</v>
      </c>
    </row>
    <row r="35" spans="2:13" s="9" customFormat="1" ht="20.100000000000001" customHeight="1" x14ac:dyDescent="0.15">
      <c r="B35" s="158" t="s">
        <v>138</v>
      </c>
      <c r="C35" s="159"/>
      <c r="D35" s="159"/>
      <c r="E35" s="52">
        <f>SUM(E36:E38)</f>
        <v>3080575000</v>
      </c>
      <c r="F35" s="52">
        <f>SUM(F36:F38)</f>
        <v>3132772521</v>
      </c>
      <c r="G35" s="52">
        <f>SUM(G36:G38)</f>
        <v>3132772521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94">
        <f t="shared" si="2"/>
        <v>101.69440838155215</v>
      </c>
      <c r="M35" s="95">
        <f t="shared" si="3"/>
        <v>100</v>
      </c>
    </row>
    <row r="36" spans="2:13" s="9" customFormat="1" ht="20.100000000000001" customHeight="1" x14ac:dyDescent="0.15">
      <c r="B36" s="198"/>
      <c r="C36" s="160" t="s">
        <v>79</v>
      </c>
      <c r="D36" s="160"/>
      <c r="E36" s="35">
        <v>3080575000</v>
      </c>
      <c r="F36" s="35">
        <v>3011222049</v>
      </c>
      <c r="G36" s="35">
        <v>3011222049</v>
      </c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97.748701102878528</v>
      </c>
      <c r="M36" s="27">
        <f t="shared" si="3"/>
        <v>100</v>
      </c>
    </row>
    <row r="37" spans="2:13" s="9" customFormat="1" ht="20.100000000000001" customHeight="1" x14ac:dyDescent="0.15">
      <c r="B37" s="198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3" s="10" customFormat="1" ht="20.100000000000001" customHeight="1" x14ac:dyDescent="0.15">
      <c r="B38" s="198"/>
      <c r="C38" s="160" t="s">
        <v>108</v>
      </c>
      <c r="D38" s="160"/>
      <c r="E38" s="35"/>
      <c r="F38" s="35">
        <v>121550472</v>
      </c>
      <c r="G38" s="35">
        <v>121550472</v>
      </c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100</v>
      </c>
    </row>
    <row r="39" spans="2:13" s="10" customFormat="1" ht="20.100000000000001" customHeight="1" x14ac:dyDescent="0.15">
      <c r="B39" s="201" t="s">
        <v>31</v>
      </c>
      <c r="C39" s="202"/>
      <c r="D39" s="202"/>
      <c r="E39" s="51">
        <f>E40+E45+E47+E50+E58</f>
        <v>9589477000</v>
      </c>
      <c r="F39" s="51">
        <f>F40+F45+F47+F50+F58</f>
        <v>44337744235</v>
      </c>
      <c r="G39" s="51">
        <f>G40+G45+G47+G50+G58</f>
        <v>12921650663</v>
      </c>
      <c r="H39" s="51">
        <f>H40+H45+H47+H50+H58</f>
        <v>550042345</v>
      </c>
      <c r="I39" s="51">
        <f t="shared" si="0"/>
        <v>30866051227</v>
      </c>
      <c r="J39" s="51">
        <f t="shared" si="1"/>
        <v>28806330067</v>
      </c>
      <c r="K39" s="51">
        <f>K40+K45+K47+K50+K58</f>
        <v>2059721160</v>
      </c>
      <c r="L39" s="77">
        <f t="shared" si="2"/>
        <v>134.74823145203851</v>
      </c>
      <c r="M39" s="78">
        <f t="shared" si="3"/>
        <v>29.14368082082018</v>
      </c>
    </row>
    <row r="40" spans="2:13" s="5" customFormat="1" ht="20.100000000000001" customHeight="1" x14ac:dyDescent="0.15">
      <c r="B40" s="158" t="s">
        <v>56</v>
      </c>
      <c r="C40" s="159"/>
      <c r="D40" s="159"/>
      <c r="E40" s="52">
        <f>SUM(E41:E44)</f>
        <v>0</v>
      </c>
      <c r="F40" s="52">
        <f>SUM(F41:F44)</f>
        <v>155060728</v>
      </c>
      <c r="G40" s="52">
        <f>SUM(G41:G44)</f>
        <v>155060728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94">
        <f t="shared" si="2"/>
        <v>0</v>
      </c>
      <c r="M40" s="95">
        <f t="shared" si="3"/>
        <v>100</v>
      </c>
    </row>
    <row r="41" spans="2:13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3" s="5" customFormat="1" ht="20.100000000000001" customHeight="1" x14ac:dyDescent="0.15">
      <c r="B42" s="162"/>
      <c r="C42" s="160" t="s">
        <v>58</v>
      </c>
      <c r="D42" s="160"/>
      <c r="E42" s="68"/>
      <c r="F42" s="68">
        <v>74193193</v>
      </c>
      <c r="G42" s="68">
        <v>74193193</v>
      </c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100</v>
      </c>
    </row>
    <row r="43" spans="2:13" s="5" customFormat="1" ht="20.100000000000001" customHeight="1" x14ac:dyDescent="0.15">
      <c r="B43" s="162"/>
      <c r="C43" s="160" t="s">
        <v>59</v>
      </c>
      <c r="D43" s="160"/>
      <c r="E43" s="68"/>
      <c r="F43" s="68"/>
      <c r="G43" s="68"/>
      <c r="H43" s="68"/>
      <c r="I43" s="25"/>
      <c r="J43" s="25"/>
      <c r="K43" s="25"/>
      <c r="L43" s="26"/>
      <c r="M43" s="27"/>
    </row>
    <row r="44" spans="2:13" s="5" customFormat="1" ht="20.100000000000001" customHeight="1" x14ac:dyDescent="0.15">
      <c r="B44" s="162"/>
      <c r="C44" s="160" t="s">
        <v>106</v>
      </c>
      <c r="D44" s="160"/>
      <c r="E44" s="68"/>
      <c r="F44" s="68">
        <v>80867535</v>
      </c>
      <c r="G44" s="68">
        <v>80867535</v>
      </c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100</v>
      </c>
    </row>
    <row r="45" spans="2:13" s="5" customFormat="1" ht="20.100000000000001" customHeight="1" x14ac:dyDescent="0.15">
      <c r="B45" s="158" t="s">
        <v>109</v>
      </c>
      <c r="C45" s="159"/>
      <c r="D45" s="159"/>
      <c r="E45" s="52">
        <f>SUM(E46:E46)</f>
        <v>16000000</v>
      </c>
      <c r="F45" s="52">
        <f>SUM(F46:F46)</f>
        <v>16000000</v>
      </c>
      <c r="G45" s="52">
        <f>SUM(G46:G46)</f>
        <v>16000000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94">
        <f t="shared" si="2"/>
        <v>100</v>
      </c>
      <c r="M45" s="95">
        <f t="shared" si="3"/>
        <v>100</v>
      </c>
    </row>
    <row r="46" spans="2:13" s="5" customFormat="1" ht="20.100000000000001" customHeight="1" x14ac:dyDescent="0.15">
      <c r="B46" s="163"/>
      <c r="C46" s="160" t="s">
        <v>60</v>
      </c>
      <c r="D46" s="160"/>
      <c r="E46" s="68">
        <v>16000000</v>
      </c>
      <c r="F46" s="68">
        <v>16000000</v>
      </c>
      <c r="G46" s="68">
        <v>16000000</v>
      </c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100</v>
      </c>
      <c r="M46" s="27">
        <f t="shared" si="3"/>
        <v>100</v>
      </c>
    </row>
    <row r="47" spans="2:13" s="5" customFormat="1" ht="20.100000000000001" customHeight="1" x14ac:dyDescent="0.15">
      <c r="B47" s="158" t="s">
        <v>110</v>
      </c>
      <c r="C47" s="159"/>
      <c r="D47" s="159"/>
      <c r="E47" s="52">
        <f>SUM(E48:E49)</f>
        <v>0</v>
      </c>
      <c r="F47" s="52">
        <f>SUM(F48:F49)</f>
        <v>442983960</v>
      </c>
      <c r="G47" s="52">
        <f>SUM(G48:G49)</f>
        <v>442983960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94">
        <f t="shared" si="2"/>
        <v>0</v>
      </c>
      <c r="M47" s="95">
        <f t="shared" si="3"/>
        <v>100</v>
      </c>
    </row>
    <row r="48" spans="2:13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68">
        <v>442983960</v>
      </c>
      <c r="G49" s="68">
        <v>442983960</v>
      </c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100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>
        <f>SUM(E51:E57)</f>
        <v>5523239000</v>
      </c>
      <c r="F50" s="52">
        <f>SUM(F51:F57)</f>
        <v>10373949785</v>
      </c>
      <c r="G50" s="52">
        <f>SUM(G51:G57)</f>
        <v>9104770806</v>
      </c>
      <c r="H50" s="52">
        <f>SUM(H51:H57)</f>
        <v>0</v>
      </c>
      <c r="I50" s="52">
        <f t="shared" si="0"/>
        <v>1269178979</v>
      </c>
      <c r="J50" s="52">
        <f t="shared" si="1"/>
        <v>363018139</v>
      </c>
      <c r="K50" s="52">
        <f>SUM(K51:K57)</f>
        <v>906160840</v>
      </c>
      <c r="L50" s="94">
        <f t="shared" si="2"/>
        <v>164.84477325714133</v>
      </c>
      <c r="M50" s="95">
        <f t="shared" si="3"/>
        <v>87.765711177480881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68">
        <v>3004680</v>
      </c>
      <c r="G51" s="68">
        <v>3004680</v>
      </c>
      <c r="H51" s="68"/>
      <c r="I51" s="25">
        <f t="shared" si="0"/>
        <v>0</v>
      </c>
      <c r="J51" s="25">
        <f t="shared" si="1"/>
        <v>0</v>
      </c>
      <c r="K51" s="25"/>
      <c r="L51" s="26">
        <f t="shared" si="2"/>
        <v>0</v>
      </c>
      <c r="M51" s="27">
        <f t="shared" si="3"/>
        <v>100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68">
        <v>965147900</v>
      </c>
      <c r="G54" s="68">
        <v>533467700</v>
      </c>
      <c r="H54" s="68"/>
      <c r="I54" s="25">
        <f t="shared" si="0"/>
        <v>431680200</v>
      </c>
      <c r="J54" s="25">
        <f t="shared" si="1"/>
        <v>348916200</v>
      </c>
      <c r="K54" s="25">
        <v>82764000</v>
      </c>
      <c r="L54" s="26">
        <f t="shared" si="2"/>
        <v>0</v>
      </c>
      <c r="M54" s="27">
        <f t="shared" si="3"/>
        <v>55.273155544347141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68"/>
      <c r="G56" s="68"/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68">
        <v>5523239000</v>
      </c>
      <c r="F57" s="68">
        <v>9405797205</v>
      </c>
      <c r="G57" s="68">
        <v>8568298426</v>
      </c>
      <c r="H57" s="68"/>
      <c r="I57" s="25">
        <f t="shared" si="0"/>
        <v>837498779</v>
      </c>
      <c r="J57" s="25">
        <f t="shared" si="1"/>
        <v>14101939</v>
      </c>
      <c r="K57" s="25">
        <v>823396840</v>
      </c>
      <c r="L57" s="26">
        <f t="shared" si="2"/>
        <v>155.13177007187269</v>
      </c>
      <c r="M57" s="27">
        <f t="shared" si="3"/>
        <v>91.095929874452366</v>
      </c>
    </row>
    <row r="58" spans="2:13" s="5" customFormat="1" ht="20.100000000000001" customHeight="1" x14ac:dyDescent="0.15">
      <c r="B58" s="158" t="s">
        <v>141</v>
      </c>
      <c r="C58" s="159"/>
      <c r="D58" s="159"/>
      <c r="E58" s="69">
        <v>4050238000</v>
      </c>
      <c r="F58" s="69">
        <v>33349749762</v>
      </c>
      <c r="G58" s="69">
        <v>3202835169</v>
      </c>
      <c r="H58" s="69">
        <v>550042345</v>
      </c>
      <c r="I58" s="52">
        <f t="shared" si="0"/>
        <v>29596872248</v>
      </c>
      <c r="J58" s="52">
        <f t="shared" si="1"/>
        <v>28443311928</v>
      </c>
      <c r="K58" s="52">
        <v>1153560320</v>
      </c>
      <c r="L58" s="79">
        <f t="shared" si="2"/>
        <v>79.07770281647646</v>
      </c>
      <c r="M58" s="80">
        <f t="shared" si="3"/>
        <v>9.6037757160308121</v>
      </c>
    </row>
    <row r="59" spans="2:13" s="10" customFormat="1" ht="20.100000000000001" customHeight="1" x14ac:dyDescent="0.15">
      <c r="B59" s="201" t="s">
        <v>142</v>
      </c>
      <c r="C59" s="202"/>
      <c r="D59" s="202"/>
      <c r="E59" s="51">
        <f>E60+E61+E62+E63+E66+E67</f>
        <v>8529973000</v>
      </c>
      <c r="F59" s="51">
        <f>F60+F61+F62+F63+F66+F67</f>
        <v>10749213971</v>
      </c>
      <c r="G59" s="51">
        <f>G60+G61+G62+G63+G66+G67</f>
        <v>5410254572</v>
      </c>
      <c r="H59" s="51">
        <f>H60+H61+H62+H63+H66+H67</f>
        <v>1660120</v>
      </c>
      <c r="I59" s="51">
        <f t="shared" si="0"/>
        <v>5337299279</v>
      </c>
      <c r="J59" s="51">
        <f>I59-K59</f>
        <v>2372254559</v>
      </c>
      <c r="K59" s="51">
        <f>K60+K61+K62+K63+K66+K67</f>
        <v>2965044720</v>
      </c>
      <c r="L59" s="77">
        <f>IFERROR(G59/E59,0)*100</f>
        <v>63.426397387189859</v>
      </c>
      <c r="M59" s="78">
        <f>IFERROR(G59/F59,0)*100</f>
        <v>50.331629704238587</v>
      </c>
    </row>
    <row r="60" spans="2:13" s="5" customFormat="1" ht="20.100000000000001" customHeight="1" x14ac:dyDescent="0.15">
      <c r="B60" s="158" t="s">
        <v>119</v>
      </c>
      <c r="C60" s="159"/>
      <c r="D60" s="159"/>
      <c r="E60" s="69">
        <v>140960000</v>
      </c>
      <c r="F60" s="69">
        <v>1452146320</v>
      </c>
      <c r="G60" s="69">
        <v>359283460</v>
      </c>
      <c r="H60" s="69"/>
      <c r="I60" s="52">
        <f>F60-G60-H60</f>
        <v>1092862860</v>
      </c>
      <c r="J60" s="52">
        <f>I60-K60</f>
        <v>1089712860</v>
      </c>
      <c r="K60" s="52">
        <v>3150000</v>
      </c>
      <c r="L60" s="104">
        <f>IFERROR(G60/E60,0)*100</f>
        <v>254.88327185017025</v>
      </c>
      <c r="M60" s="105">
        <f>IFERROR(G60/F60,0)*100</f>
        <v>24.741546705844353</v>
      </c>
    </row>
    <row r="61" spans="2:13" s="5" customFormat="1" ht="20.100000000000001" customHeight="1" x14ac:dyDescent="0.15">
      <c r="B61" s="158" t="s">
        <v>120</v>
      </c>
      <c r="C61" s="159"/>
      <c r="D61" s="159"/>
      <c r="E61" s="140">
        <v>315000000</v>
      </c>
      <c r="F61" s="140">
        <v>1535237976</v>
      </c>
      <c r="G61" s="140">
        <v>934905207</v>
      </c>
      <c r="H61" s="140"/>
      <c r="I61" s="141">
        <f>F61-G61-H61</f>
        <v>600332769</v>
      </c>
      <c r="J61" s="141">
        <f>I61-K61</f>
        <v>422576529</v>
      </c>
      <c r="K61" s="141">
        <v>177756240</v>
      </c>
      <c r="L61" s="142">
        <f>IFERROR(G61/E61,0)*100</f>
        <v>296.79530380952383</v>
      </c>
      <c r="M61" s="143">
        <f>IFERROR(G61/F61,0)*100</f>
        <v>60.896435706720688</v>
      </c>
    </row>
    <row r="62" spans="2:13" s="5" customFormat="1" ht="20.100000000000001" customHeight="1" x14ac:dyDescent="0.15">
      <c r="B62" s="158" t="s">
        <v>121</v>
      </c>
      <c r="C62" s="159"/>
      <c r="D62" s="159"/>
      <c r="E62" s="140"/>
      <c r="F62" s="140">
        <v>111336170</v>
      </c>
      <c r="G62" s="140">
        <v>51280550</v>
      </c>
      <c r="H62" s="140"/>
      <c r="I62" s="141">
        <f>F62-G62-H62</f>
        <v>60055620</v>
      </c>
      <c r="J62" s="141">
        <f>I62-K62</f>
        <v>55047860</v>
      </c>
      <c r="K62" s="141">
        <v>5007760</v>
      </c>
      <c r="L62" s="142">
        <f>IFERROR(G62/E62,0)*100</f>
        <v>0</v>
      </c>
      <c r="M62" s="143">
        <f>IFERROR(G62/F62,0)*100</f>
        <v>46.059200707191565</v>
      </c>
    </row>
    <row r="63" spans="2:13" s="5" customFormat="1" ht="20.100000000000001" customHeight="1" x14ac:dyDescent="0.15">
      <c r="B63" s="158" t="s">
        <v>122</v>
      </c>
      <c r="C63" s="159"/>
      <c r="D63" s="159"/>
      <c r="E63" s="141">
        <f>SUM(E64:E65)</f>
        <v>3478600000</v>
      </c>
      <c r="F63" s="141">
        <f>SUM(F64:F65)</f>
        <v>2392401180</v>
      </c>
      <c r="G63" s="141">
        <f>SUM(G64:G65)</f>
        <v>1419144770</v>
      </c>
      <c r="H63" s="141">
        <f>SUM(H64:H65)</f>
        <v>1660120</v>
      </c>
      <c r="I63" s="141">
        <f>F63-G63-H63</f>
        <v>971596290</v>
      </c>
      <c r="J63" s="141">
        <f>I63-K63</f>
        <v>770163440</v>
      </c>
      <c r="K63" s="141">
        <f>SUM(K64:K65)</f>
        <v>201432850</v>
      </c>
      <c r="L63" s="142">
        <f>IFERROR(G63/E63,0)*100</f>
        <v>40.796434485137702</v>
      </c>
      <c r="M63" s="143">
        <f>IFERROR(G63/F63,0)*100</f>
        <v>59.318845930346853</v>
      </c>
    </row>
    <row r="64" spans="2:13" s="5" customFormat="1" ht="20.100000000000001" customHeight="1" x14ac:dyDescent="0.15">
      <c r="B64" s="162"/>
      <c r="C64" s="160" t="s">
        <v>124</v>
      </c>
      <c r="D64" s="160"/>
      <c r="E64" s="144">
        <v>2238000000</v>
      </c>
      <c r="F64" s="144">
        <v>1353535640</v>
      </c>
      <c r="G64" s="144">
        <v>599987180</v>
      </c>
      <c r="H64" s="144">
        <v>1660120</v>
      </c>
      <c r="I64" s="145">
        <f t="shared" si="0"/>
        <v>751888340</v>
      </c>
      <c r="J64" s="145">
        <f t="shared" si="1"/>
        <v>586635490</v>
      </c>
      <c r="K64" s="145">
        <v>165252850</v>
      </c>
      <c r="L64" s="146">
        <f t="shared" si="2"/>
        <v>26.809078641644323</v>
      </c>
      <c r="M64" s="147">
        <f t="shared" si="3"/>
        <v>44.327401678170808</v>
      </c>
    </row>
    <row r="65" spans="2:14" s="5" customFormat="1" ht="20.100000000000001" customHeight="1" x14ac:dyDescent="0.15">
      <c r="B65" s="162"/>
      <c r="C65" s="160" t="s">
        <v>123</v>
      </c>
      <c r="D65" s="160"/>
      <c r="E65" s="144">
        <v>1240600000</v>
      </c>
      <c r="F65" s="144">
        <v>1038865540</v>
      </c>
      <c r="G65" s="144">
        <v>819157590</v>
      </c>
      <c r="H65" s="144"/>
      <c r="I65" s="145">
        <f t="shared" si="0"/>
        <v>219707950</v>
      </c>
      <c r="J65" s="145">
        <f t="shared" si="1"/>
        <v>183527950</v>
      </c>
      <c r="K65" s="145">
        <v>36180000</v>
      </c>
      <c r="L65" s="146">
        <f t="shared" si="2"/>
        <v>66.029146380783487</v>
      </c>
      <c r="M65" s="147">
        <f t="shared" si="3"/>
        <v>78.851165859250656</v>
      </c>
    </row>
    <row r="66" spans="2:14" s="5" customFormat="1" ht="20.100000000000001" customHeight="1" x14ac:dyDescent="0.15">
      <c r="B66" s="158" t="s">
        <v>125</v>
      </c>
      <c r="C66" s="159"/>
      <c r="D66" s="159"/>
      <c r="E66" s="140"/>
      <c r="F66" s="140">
        <v>39774455</v>
      </c>
      <c r="G66" s="140">
        <v>39774455</v>
      </c>
      <c r="H66" s="140"/>
      <c r="I66" s="141">
        <f t="shared" si="0"/>
        <v>0</v>
      </c>
      <c r="J66" s="141">
        <f t="shared" si="1"/>
        <v>0</v>
      </c>
      <c r="K66" s="141"/>
      <c r="L66" s="142">
        <f t="shared" si="2"/>
        <v>0</v>
      </c>
      <c r="M66" s="143">
        <f t="shared" si="3"/>
        <v>100</v>
      </c>
    </row>
    <row r="67" spans="2:14" s="5" customFormat="1" ht="20.100000000000001" customHeight="1" thickBot="1" x14ac:dyDescent="0.2">
      <c r="B67" s="166" t="s">
        <v>126</v>
      </c>
      <c r="C67" s="167"/>
      <c r="D67" s="167"/>
      <c r="E67" s="140">
        <v>4595413000</v>
      </c>
      <c r="F67" s="140">
        <v>5218317870</v>
      </c>
      <c r="G67" s="140">
        <v>2605866130</v>
      </c>
      <c r="H67" s="140"/>
      <c r="I67" s="141">
        <f t="shared" si="0"/>
        <v>2612451740</v>
      </c>
      <c r="J67" s="141">
        <f t="shared" si="1"/>
        <v>34753870</v>
      </c>
      <c r="K67" s="141">
        <v>2577697870</v>
      </c>
      <c r="L67" s="142">
        <f t="shared" si="2"/>
        <v>56.705809249353642</v>
      </c>
      <c r="M67" s="143">
        <f t="shared" si="3"/>
        <v>49.936899110364088</v>
      </c>
    </row>
    <row r="68" spans="2:14" s="10" customFormat="1" ht="20.100000000000001" customHeight="1" x14ac:dyDescent="0.15">
      <c r="B68" s="203" t="s">
        <v>61</v>
      </c>
      <c r="C68" s="204"/>
      <c r="D68" s="205"/>
      <c r="E68" s="51">
        <f>SUM(E69,E70,E74,E75,E78,E84)</f>
        <v>0</v>
      </c>
      <c r="F68" s="51">
        <f t="shared" ref="F68:K68" si="4">SUM(F69,F70,F74,F75,F78,F84)</f>
        <v>178045619445</v>
      </c>
      <c r="G68" s="51">
        <f t="shared" si="4"/>
        <v>178045619445</v>
      </c>
      <c r="H68" s="51">
        <f t="shared" si="4"/>
        <v>0</v>
      </c>
      <c r="I68" s="51">
        <f t="shared" si="4"/>
        <v>0</v>
      </c>
      <c r="J68" s="51">
        <f t="shared" si="4"/>
        <v>0</v>
      </c>
      <c r="K68" s="51">
        <f t="shared" si="4"/>
        <v>0</v>
      </c>
      <c r="L68" s="77">
        <f t="shared" si="2"/>
        <v>0</v>
      </c>
      <c r="M68" s="78">
        <f t="shared" si="3"/>
        <v>100</v>
      </c>
    </row>
    <row r="69" spans="2:14" s="5" customFormat="1" ht="20.100000000000001" customHeight="1" x14ac:dyDescent="0.15">
      <c r="B69" s="168" t="s">
        <v>127</v>
      </c>
      <c r="C69" s="169"/>
      <c r="D69" s="170"/>
      <c r="E69" s="69"/>
      <c r="F69" s="69"/>
      <c r="G69" s="69"/>
      <c r="H69" s="69"/>
      <c r="I69" s="52">
        <f t="shared" si="0"/>
        <v>0</v>
      </c>
      <c r="J69" s="52">
        <f t="shared" si="1"/>
        <v>0</v>
      </c>
      <c r="K69" s="52"/>
      <c r="L69" s="94">
        <f t="shared" si="2"/>
        <v>0</v>
      </c>
      <c r="M69" s="95">
        <f t="shared" si="3"/>
        <v>0</v>
      </c>
    </row>
    <row r="70" spans="2:14" s="5" customFormat="1" ht="20.100000000000001" customHeight="1" x14ac:dyDescent="0.15">
      <c r="B70" s="158" t="s">
        <v>136</v>
      </c>
      <c r="C70" s="159"/>
      <c r="D70" s="159"/>
      <c r="E70" s="52">
        <f>SUM(E71:E73)</f>
        <v>0</v>
      </c>
      <c r="F70" s="52">
        <f>SUM(F71:F73)</f>
        <v>178045619445</v>
      </c>
      <c r="G70" s="52">
        <f>SUM(G71:G73)</f>
        <v>178045619445</v>
      </c>
      <c r="H70" s="52">
        <f>SUM(H71:H73)</f>
        <v>0</v>
      </c>
      <c r="I70" s="52">
        <f t="shared" ref="I70:I88" si="5">F70-G70-H70</f>
        <v>0</v>
      </c>
      <c r="J70" s="52">
        <f t="shared" ref="J70:J88" si="6">I70-K70</f>
        <v>0</v>
      </c>
      <c r="K70" s="52">
        <f>SUM(K71:K73)</f>
        <v>0</v>
      </c>
      <c r="L70" s="94">
        <f t="shared" ref="L70:L88" si="7">IFERROR(G70/E70,0)*100</f>
        <v>0</v>
      </c>
      <c r="M70" s="95">
        <f t="shared" ref="M70:M88" si="8">IFERROR(G70/F70,0)*100</f>
        <v>100</v>
      </c>
    </row>
    <row r="71" spans="2:14" s="5" customFormat="1" ht="20.100000000000001" customHeight="1" x14ac:dyDescent="0.15">
      <c r="B71" s="171"/>
      <c r="C71" s="160" t="s">
        <v>62</v>
      </c>
      <c r="D71" s="160"/>
      <c r="E71" s="68"/>
      <c r="F71" s="68">
        <v>7507076581</v>
      </c>
      <c r="G71" s="68">
        <v>7507076581</v>
      </c>
      <c r="H71" s="68"/>
      <c r="I71" s="25">
        <f t="shared" si="5"/>
        <v>0</v>
      </c>
      <c r="J71" s="25">
        <f t="shared" si="6"/>
        <v>0</v>
      </c>
      <c r="K71" s="25"/>
      <c r="L71" s="26">
        <f t="shared" si="7"/>
        <v>0</v>
      </c>
      <c r="M71" s="27">
        <f t="shared" si="8"/>
        <v>100</v>
      </c>
    </row>
    <row r="72" spans="2:14" s="5" customFormat="1" ht="20.100000000000001" customHeight="1" x14ac:dyDescent="0.15">
      <c r="B72" s="172"/>
      <c r="C72" s="160" t="s">
        <v>63</v>
      </c>
      <c r="D72" s="160"/>
      <c r="E72" s="68"/>
      <c r="F72" s="68">
        <v>11486942507</v>
      </c>
      <c r="G72" s="68">
        <v>11486942507</v>
      </c>
      <c r="H72" s="68"/>
      <c r="I72" s="25">
        <f t="shared" si="5"/>
        <v>0</v>
      </c>
      <c r="J72" s="25">
        <f t="shared" si="6"/>
        <v>0</v>
      </c>
      <c r="K72" s="25"/>
      <c r="L72" s="26">
        <f t="shared" si="7"/>
        <v>0</v>
      </c>
      <c r="M72" s="27">
        <f t="shared" si="8"/>
        <v>100</v>
      </c>
    </row>
    <row r="73" spans="2:14" s="5" customFormat="1" ht="20.100000000000001" customHeight="1" x14ac:dyDescent="0.15">
      <c r="B73" s="173"/>
      <c r="C73" s="160" t="s">
        <v>64</v>
      </c>
      <c r="D73" s="160"/>
      <c r="E73" s="68"/>
      <c r="F73" s="68">
        <v>159051600357</v>
      </c>
      <c r="G73" s="68">
        <v>159051600357</v>
      </c>
      <c r="H73" s="68"/>
      <c r="I73" s="25">
        <f t="shared" si="5"/>
        <v>0</v>
      </c>
      <c r="J73" s="25">
        <f t="shared" si="6"/>
        <v>0</v>
      </c>
      <c r="K73" s="25"/>
      <c r="L73" s="26">
        <f t="shared" si="7"/>
        <v>0</v>
      </c>
      <c r="M73" s="27">
        <f t="shared" si="8"/>
        <v>100</v>
      </c>
      <c r="N73" s="84"/>
    </row>
    <row r="74" spans="2:14" s="5" customFormat="1" ht="20.100000000000001" customHeight="1" x14ac:dyDescent="0.15">
      <c r="B74" s="166" t="s">
        <v>128</v>
      </c>
      <c r="C74" s="167"/>
      <c r="D74" s="174"/>
      <c r="E74" s="92"/>
      <c r="F74" s="92"/>
      <c r="G74" s="92"/>
      <c r="H74" s="92"/>
      <c r="I74" s="93">
        <f t="shared" si="5"/>
        <v>0</v>
      </c>
      <c r="J74" s="93">
        <f t="shared" si="6"/>
        <v>0</v>
      </c>
      <c r="K74" s="93"/>
      <c r="L74" s="102">
        <f t="shared" si="7"/>
        <v>0</v>
      </c>
      <c r="M74" s="103">
        <f t="shared" si="8"/>
        <v>0</v>
      </c>
      <c r="N74" s="9"/>
    </row>
    <row r="75" spans="2:14" s="5" customFormat="1" ht="20.100000000000001" customHeight="1" x14ac:dyDescent="0.15">
      <c r="B75" s="177" t="s">
        <v>143</v>
      </c>
      <c r="C75" s="178"/>
      <c r="D75" s="178"/>
      <c r="E75" s="141">
        <f>SUM(E76:E77)</f>
        <v>0</v>
      </c>
      <c r="F75" s="141">
        <f>SUM(F76:F77)</f>
        <v>0</v>
      </c>
      <c r="G75" s="141">
        <f>SUM(G76:G77)</f>
        <v>0</v>
      </c>
      <c r="H75" s="141">
        <f>SUM(H76:H77)</f>
        <v>0</v>
      </c>
      <c r="I75" s="141">
        <f>F75-G75-H75</f>
        <v>0</v>
      </c>
      <c r="J75" s="141">
        <f>I75-K75</f>
        <v>0</v>
      </c>
      <c r="K75" s="141">
        <f>SUM(K76:K77)</f>
        <v>0</v>
      </c>
      <c r="L75" s="142">
        <f>IFERROR(G75/E75,0)*100</f>
        <v>0</v>
      </c>
      <c r="M75" s="143">
        <f>IFERROR(G75/F75,0)*100</f>
        <v>0</v>
      </c>
      <c r="N75" s="9"/>
    </row>
    <row r="76" spans="2:14" s="5" customFormat="1" ht="20.100000000000001" customHeight="1" x14ac:dyDescent="0.15">
      <c r="B76" s="179"/>
      <c r="C76" s="180" t="s">
        <v>144</v>
      </c>
      <c r="D76" s="180"/>
      <c r="E76" s="144"/>
      <c r="F76" s="144"/>
      <c r="G76" s="144"/>
      <c r="H76" s="144"/>
      <c r="I76" s="145">
        <f>F76-G76-H76</f>
        <v>0</v>
      </c>
      <c r="J76" s="145">
        <f>I76-K76</f>
        <v>0</v>
      </c>
      <c r="K76" s="145"/>
      <c r="L76" s="146">
        <f>IFERROR(G76/E76,0)*100</f>
        <v>0</v>
      </c>
      <c r="M76" s="147">
        <f>IFERROR(G76/F76,0)*100</f>
        <v>0</v>
      </c>
      <c r="N76" s="9"/>
    </row>
    <row r="77" spans="2:14" s="5" customFormat="1" ht="20.100000000000001" customHeight="1" x14ac:dyDescent="0.15">
      <c r="B77" s="181"/>
      <c r="C77" s="180" t="s">
        <v>145</v>
      </c>
      <c r="D77" s="180"/>
      <c r="E77" s="144"/>
      <c r="F77" s="144"/>
      <c r="G77" s="144"/>
      <c r="H77" s="144"/>
      <c r="I77" s="145">
        <f>F77-G77-H77</f>
        <v>0</v>
      </c>
      <c r="J77" s="145">
        <f>I77-K77</f>
        <v>0</v>
      </c>
      <c r="K77" s="145"/>
      <c r="L77" s="146">
        <f>IFERROR(G77/E77,0)*100</f>
        <v>0</v>
      </c>
      <c r="M77" s="147">
        <f>IFERROR(G77/F77,0)*100</f>
        <v>0</v>
      </c>
      <c r="N77" s="9"/>
    </row>
    <row r="78" spans="2:14" s="5" customFormat="1" ht="20.100000000000001" customHeight="1" x14ac:dyDescent="0.15">
      <c r="B78" s="158" t="s">
        <v>146</v>
      </c>
      <c r="C78" s="159"/>
      <c r="D78" s="159"/>
      <c r="E78" s="52">
        <f>SUM(E79:E83)</f>
        <v>0</v>
      </c>
      <c r="F78" s="52">
        <f>SUM(F79:F83)</f>
        <v>0</v>
      </c>
      <c r="G78" s="52">
        <f>SUM(G79:G83)</f>
        <v>0</v>
      </c>
      <c r="H78" s="52">
        <f>SUM(H79:H83)</f>
        <v>0</v>
      </c>
      <c r="I78" s="52">
        <f t="shared" si="5"/>
        <v>0</v>
      </c>
      <c r="J78" s="52">
        <f t="shared" si="6"/>
        <v>0</v>
      </c>
      <c r="K78" s="52">
        <f>SUM(K79:K83)</f>
        <v>0</v>
      </c>
      <c r="L78" s="104">
        <f t="shared" si="7"/>
        <v>0</v>
      </c>
      <c r="M78" s="105">
        <f t="shared" si="8"/>
        <v>0</v>
      </c>
      <c r="N78" s="9"/>
    </row>
    <row r="79" spans="2:14" s="5" customFormat="1" ht="20.100000000000001" customHeight="1" x14ac:dyDescent="0.15">
      <c r="B79" s="171"/>
      <c r="C79" s="160" t="s">
        <v>65</v>
      </c>
      <c r="D79" s="160"/>
      <c r="E79" s="68"/>
      <c r="F79" s="68"/>
      <c r="G79" s="68"/>
      <c r="H79" s="68"/>
      <c r="I79" s="25">
        <f t="shared" si="5"/>
        <v>0</v>
      </c>
      <c r="J79" s="25">
        <f t="shared" si="6"/>
        <v>0</v>
      </c>
      <c r="K79" s="25"/>
      <c r="L79" s="26">
        <f t="shared" si="7"/>
        <v>0</v>
      </c>
      <c r="M79" s="27">
        <f t="shared" si="8"/>
        <v>0</v>
      </c>
      <c r="N79" s="9"/>
    </row>
    <row r="80" spans="2:14" s="5" customFormat="1" ht="20.100000000000001" customHeight="1" x14ac:dyDescent="0.15">
      <c r="B80" s="172"/>
      <c r="C80" s="160" t="s">
        <v>66</v>
      </c>
      <c r="D80" s="160"/>
      <c r="E80" s="68"/>
      <c r="F80" s="68"/>
      <c r="G80" s="68"/>
      <c r="H80" s="68"/>
      <c r="I80" s="25">
        <f t="shared" si="5"/>
        <v>0</v>
      </c>
      <c r="J80" s="25">
        <f t="shared" si="6"/>
        <v>0</v>
      </c>
      <c r="K80" s="25"/>
      <c r="L80" s="26">
        <f t="shared" si="7"/>
        <v>0</v>
      </c>
      <c r="M80" s="27">
        <f t="shared" si="8"/>
        <v>0</v>
      </c>
      <c r="N80" s="9"/>
    </row>
    <row r="81" spans="2:14" s="5" customFormat="1" ht="20.100000000000001" customHeight="1" x14ac:dyDescent="0.15">
      <c r="B81" s="172"/>
      <c r="C81" s="160" t="s">
        <v>67</v>
      </c>
      <c r="D81" s="160"/>
      <c r="E81" s="68"/>
      <c r="F81" s="68"/>
      <c r="G81" s="68"/>
      <c r="H81" s="68"/>
      <c r="I81" s="25">
        <f t="shared" si="5"/>
        <v>0</v>
      </c>
      <c r="J81" s="25">
        <f t="shared" si="6"/>
        <v>0</v>
      </c>
      <c r="K81" s="25"/>
      <c r="L81" s="26">
        <f t="shared" si="7"/>
        <v>0</v>
      </c>
      <c r="M81" s="27">
        <f t="shared" si="8"/>
        <v>0</v>
      </c>
      <c r="N81" s="9"/>
    </row>
    <row r="82" spans="2:14" s="5" customFormat="1" ht="20.100000000000001" customHeight="1" x14ac:dyDescent="0.15">
      <c r="B82" s="172"/>
      <c r="C82" s="160" t="s">
        <v>68</v>
      </c>
      <c r="D82" s="160"/>
      <c r="E82" s="68"/>
      <c r="F82" s="68"/>
      <c r="G82" s="68"/>
      <c r="H82" s="68"/>
      <c r="I82" s="25">
        <f t="shared" si="5"/>
        <v>0</v>
      </c>
      <c r="J82" s="25">
        <f t="shared" si="6"/>
        <v>0</v>
      </c>
      <c r="K82" s="25"/>
      <c r="L82" s="26">
        <f t="shared" si="7"/>
        <v>0</v>
      </c>
      <c r="M82" s="27">
        <f t="shared" si="8"/>
        <v>0</v>
      </c>
      <c r="N82" s="9"/>
    </row>
    <row r="83" spans="2:14" s="5" customFormat="1" ht="20.100000000000001" customHeight="1" x14ac:dyDescent="0.15">
      <c r="B83" s="173"/>
      <c r="C83" s="160" t="s">
        <v>69</v>
      </c>
      <c r="D83" s="160"/>
      <c r="E83" s="68"/>
      <c r="F83" s="68"/>
      <c r="G83" s="68"/>
      <c r="H83" s="68"/>
      <c r="I83" s="25">
        <f t="shared" si="5"/>
        <v>0</v>
      </c>
      <c r="J83" s="25">
        <f t="shared" si="6"/>
        <v>0</v>
      </c>
      <c r="K83" s="25"/>
      <c r="L83" s="26">
        <f t="shared" si="7"/>
        <v>0</v>
      </c>
      <c r="M83" s="27">
        <f t="shared" si="8"/>
        <v>0</v>
      </c>
      <c r="N83" s="9"/>
    </row>
    <row r="84" spans="2:14" s="5" customFormat="1" ht="20.100000000000001" customHeight="1" x14ac:dyDescent="0.15">
      <c r="B84" s="158" t="s">
        <v>147</v>
      </c>
      <c r="C84" s="159"/>
      <c r="D84" s="159"/>
      <c r="E84" s="52">
        <f>SUM(E85:E88)</f>
        <v>0</v>
      </c>
      <c r="F84" s="52">
        <f>SUM(F85:F88)</f>
        <v>0</v>
      </c>
      <c r="G84" s="52">
        <f>SUM(G85:G88)</f>
        <v>0</v>
      </c>
      <c r="H84" s="52">
        <f>SUM(H85:H88)</f>
        <v>0</v>
      </c>
      <c r="I84" s="52">
        <f t="shared" si="5"/>
        <v>0</v>
      </c>
      <c r="J84" s="52">
        <f t="shared" si="6"/>
        <v>0</v>
      </c>
      <c r="K84" s="52">
        <f>SUM(K85:K88)</f>
        <v>0</v>
      </c>
      <c r="L84" s="104">
        <f t="shared" si="7"/>
        <v>0</v>
      </c>
      <c r="M84" s="105">
        <f t="shared" si="8"/>
        <v>0</v>
      </c>
      <c r="N84" s="9"/>
    </row>
    <row r="85" spans="2:14" s="5" customFormat="1" ht="20.100000000000001" customHeight="1" x14ac:dyDescent="0.15">
      <c r="B85" s="192"/>
      <c r="C85" s="160" t="s">
        <v>70</v>
      </c>
      <c r="D85" s="160"/>
      <c r="E85" s="68"/>
      <c r="F85" s="68"/>
      <c r="G85" s="68"/>
      <c r="H85" s="68"/>
      <c r="I85" s="25">
        <f t="shared" si="5"/>
        <v>0</v>
      </c>
      <c r="J85" s="25">
        <f t="shared" si="6"/>
        <v>0</v>
      </c>
      <c r="K85" s="25"/>
      <c r="L85" s="26">
        <f t="shared" si="7"/>
        <v>0</v>
      </c>
      <c r="M85" s="27">
        <f t="shared" si="8"/>
        <v>0</v>
      </c>
      <c r="N85" s="9"/>
    </row>
    <row r="86" spans="2:14" s="5" customFormat="1" ht="20.100000000000001" customHeight="1" x14ac:dyDescent="0.15">
      <c r="B86" s="193"/>
      <c r="C86" s="175" t="s">
        <v>76</v>
      </c>
      <c r="D86" s="175"/>
      <c r="E86" s="97"/>
      <c r="F86" s="97"/>
      <c r="G86" s="97"/>
      <c r="H86" s="97"/>
      <c r="I86" s="98">
        <f t="shared" si="5"/>
        <v>0</v>
      </c>
      <c r="J86" s="98">
        <f t="shared" si="6"/>
        <v>0</v>
      </c>
      <c r="K86" s="98"/>
      <c r="L86" s="99">
        <f t="shared" si="7"/>
        <v>0</v>
      </c>
      <c r="M86" s="100">
        <f t="shared" si="8"/>
        <v>0</v>
      </c>
      <c r="N86" s="9"/>
    </row>
    <row r="87" spans="2:14" s="5" customFormat="1" ht="20.100000000000001" customHeight="1" x14ac:dyDescent="0.15">
      <c r="B87" s="193"/>
      <c r="C87" s="160" t="s">
        <v>77</v>
      </c>
      <c r="D87" s="160"/>
      <c r="E87" s="68"/>
      <c r="F87" s="68"/>
      <c r="G87" s="68"/>
      <c r="H87" s="68"/>
      <c r="I87" s="25">
        <f t="shared" si="5"/>
        <v>0</v>
      </c>
      <c r="J87" s="25">
        <f t="shared" si="6"/>
        <v>0</v>
      </c>
      <c r="K87" s="25"/>
      <c r="L87" s="26">
        <f t="shared" si="7"/>
        <v>0</v>
      </c>
      <c r="M87" s="27">
        <f t="shared" si="8"/>
        <v>0</v>
      </c>
      <c r="N87" s="9"/>
    </row>
    <row r="88" spans="2:14" s="5" customFormat="1" ht="20.100000000000001" customHeight="1" thickBot="1" x14ac:dyDescent="0.2">
      <c r="B88" s="200"/>
      <c r="C88" s="176" t="s">
        <v>78</v>
      </c>
      <c r="D88" s="176"/>
      <c r="E88" s="101"/>
      <c r="F88" s="101"/>
      <c r="G88" s="101"/>
      <c r="H88" s="101"/>
      <c r="I88" s="30">
        <f t="shared" si="5"/>
        <v>0</v>
      </c>
      <c r="J88" s="30">
        <f t="shared" si="6"/>
        <v>0</v>
      </c>
      <c r="K88" s="30"/>
      <c r="L88" s="81">
        <f t="shared" si="7"/>
        <v>0</v>
      </c>
      <c r="M88" s="82">
        <f t="shared" si="8"/>
        <v>0</v>
      </c>
      <c r="N88" s="9"/>
    </row>
  </sheetData>
  <sheetProtection selectLockedCells="1"/>
  <mergeCells count="17">
    <mergeCell ref="B87:B88"/>
    <mergeCell ref="B36:B38"/>
    <mergeCell ref="B39:D39"/>
    <mergeCell ref="B68:D68"/>
    <mergeCell ref="B59:D59"/>
    <mergeCell ref="B2:M2"/>
    <mergeCell ref="L3:M3"/>
    <mergeCell ref="B4:D4"/>
    <mergeCell ref="L4:M4"/>
    <mergeCell ref="L5:M5"/>
    <mergeCell ref="B85:B86"/>
    <mergeCell ref="B7:D7"/>
    <mergeCell ref="B8:D8"/>
    <mergeCell ref="B10:B11"/>
    <mergeCell ref="B13:B21"/>
    <mergeCell ref="B23:B27"/>
    <mergeCell ref="B29:B33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B1:O66"/>
  <sheetViews>
    <sheetView showGridLines="0" zoomScaleNormal="100" workbookViewId="0">
      <pane ySplit="7" topLeftCell="A8" activePane="bottomLeft" state="frozen"/>
      <selection pane="bottomLeft" activeCell="E70" sqref="E70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06" t="s">
        <v>151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</row>
    <row r="3" spans="2:13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7" t="str">
        <f>'군구세외 일반회계 '!L3:M3</f>
        <v>서구</v>
      </c>
      <c r="M3" s="207"/>
    </row>
    <row r="4" spans="2:13" s="4" customFormat="1" ht="18.75" customHeight="1" thickBot="1" x14ac:dyDescent="0.2">
      <c r="B4" s="208" t="s">
        <v>149</v>
      </c>
      <c r="C4" s="208"/>
      <c r="D4" s="208"/>
      <c r="E4" s="1"/>
      <c r="F4" s="1" t="str">
        <f>IF(F7='군구세외 일반회계 '!F58,"","err")</f>
        <v/>
      </c>
      <c r="G4" s="1" t="str">
        <f>IF(G7='군구세외 일반회계 '!G58,"","err")</f>
        <v/>
      </c>
      <c r="H4" s="1" t="str">
        <f>IF(H7='군구세외 일반회계 '!H58,"","err")</f>
        <v/>
      </c>
      <c r="I4" s="1" t="str">
        <f>IF(I7='군구세외 일반회계 '!I58,"","err")</f>
        <v/>
      </c>
      <c r="J4" s="1" t="str">
        <f>IF(J7='군구세외 일반회계 '!J58,"","err")</f>
        <v/>
      </c>
      <c r="K4" s="1" t="str">
        <f>IF(K7='군구세외 일반회계 '!K58,"","err")</f>
        <v/>
      </c>
      <c r="L4" s="209" t="s">
        <v>16</v>
      </c>
      <c r="M4" s="209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10" t="s">
        <v>13</v>
      </c>
      <c r="M5" s="211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194" t="s">
        <v>71</v>
      </c>
      <c r="C7" s="195"/>
      <c r="D7" s="195"/>
      <c r="E7" s="72">
        <f>'군구세외 일반회계 '!E58</f>
        <v>4050238000</v>
      </c>
      <c r="F7" s="72">
        <f>F8+F39+F58</f>
        <v>33349749762</v>
      </c>
      <c r="G7" s="72">
        <f>G8+G39+G58</f>
        <v>3202835169</v>
      </c>
      <c r="H7" s="72">
        <f>H8+H39+H58</f>
        <v>550042345</v>
      </c>
      <c r="I7" s="72">
        <f>F7-G7-H7</f>
        <v>29596872248</v>
      </c>
      <c r="J7" s="72">
        <f>I7-K7</f>
        <v>28443311928</v>
      </c>
      <c r="K7" s="72">
        <f>K8+K39+K58</f>
        <v>1153560320</v>
      </c>
      <c r="L7" s="73">
        <f>IFERROR(G7/E7,0)*100</f>
        <v>79.07770281647646</v>
      </c>
      <c r="M7" s="74">
        <f>IFERROR(G7/F7,0)*100</f>
        <v>9.6037757160308121</v>
      </c>
    </row>
    <row r="8" spans="2:13" s="9" customFormat="1" ht="20.100000000000001" customHeight="1" x14ac:dyDescent="0.15">
      <c r="B8" s="196" t="s">
        <v>5</v>
      </c>
      <c r="C8" s="197"/>
      <c r="D8" s="197"/>
      <c r="E8" s="63"/>
      <c r="F8" s="63">
        <f>F9+F12+F22+F28+F34+F35</f>
        <v>408810004</v>
      </c>
      <c r="G8" s="63">
        <f>G9+G12+G22+G28+G34+G35</f>
        <v>202291048</v>
      </c>
      <c r="H8" s="63">
        <f>H9+H12+H22+H28+H34+H35</f>
        <v>53331190</v>
      </c>
      <c r="I8" s="63">
        <f t="shared" ref="I8:I66" si="0">F8-G8-H8</f>
        <v>153187766</v>
      </c>
      <c r="J8" s="63">
        <f t="shared" ref="J8:J66" si="1">I8-K8</f>
        <v>153187766</v>
      </c>
      <c r="K8" s="63">
        <f>K9+K12+K22+K28+K34+K35</f>
        <v>0</v>
      </c>
      <c r="L8" s="63">
        <f t="shared" ref="L8:L66" si="2">IFERROR(G8/E8,0)*100</f>
        <v>0</v>
      </c>
      <c r="M8" s="65">
        <f t="shared" ref="M8:M66" si="3">IFERROR(G8/F8,0)*100</f>
        <v>49.482900619036712</v>
      </c>
    </row>
    <row r="9" spans="2:13" s="9" customFormat="1" ht="20.100000000000001" customHeight="1" x14ac:dyDescent="0.15">
      <c r="B9" s="158" t="s">
        <v>42</v>
      </c>
      <c r="C9" s="159"/>
      <c r="D9" s="159"/>
      <c r="E9" s="52"/>
      <c r="F9" s="52">
        <f>SUM(F10:F11)</f>
        <v>2377870</v>
      </c>
      <c r="G9" s="52">
        <f>SUM(G10:G11)</f>
        <v>-42292730</v>
      </c>
      <c r="H9" s="52">
        <f>SUM(H10:H11)</f>
        <v>0</v>
      </c>
      <c r="I9" s="52">
        <f t="shared" si="0"/>
        <v>44670600</v>
      </c>
      <c r="J9" s="52">
        <f t="shared" si="1"/>
        <v>44670600</v>
      </c>
      <c r="K9" s="52">
        <f>SUM(K10:K11)</f>
        <v>0</v>
      </c>
      <c r="L9" s="52">
        <f t="shared" si="2"/>
        <v>0</v>
      </c>
      <c r="M9" s="66">
        <f t="shared" si="3"/>
        <v>-1778.5972319765169</v>
      </c>
    </row>
    <row r="10" spans="2:13" s="9" customFormat="1" ht="20.100000000000001" customHeight="1" x14ac:dyDescent="0.15">
      <c r="B10" s="198"/>
      <c r="C10" s="160" t="s">
        <v>43</v>
      </c>
      <c r="D10" s="160"/>
      <c r="E10" s="35"/>
      <c r="F10" s="35">
        <v>31897000</v>
      </c>
      <c r="G10" s="35">
        <v>968510</v>
      </c>
      <c r="H10" s="35">
        <v>0</v>
      </c>
      <c r="I10" s="25">
        <f t="shared" si="0"/>
        <v>30928490</v>
      </c>
      <c r="J10" s="25">
        <f t="shared" si="1"/>
        <v>30928490</v>
      </c>
      <c r="K10" s="25"/>
      <c r="L10" s="25">
        <f t="shared" si="2"/>
        <v>0</v>
      </c>
      <c r="M10" s="67">
        <f t="shared" si="3"/>
        <v>3.0363670564629905</v>
      </c>
    </row>
    <row r="11" spans="2:13" s="9" customFormat="1" ht="20.100000000000001" customHeight="1" x14ac:dyDescent="0.15">
      <c r="B11" s="198"/>
      <c r="C11" s="160" t="s">
        <v>44</v>
      </c>
      <c r="D11" s="160"/>
      <c r="E11" s="35"/>
      <c r="F11" s="35">
        <v>-29519130</v>
      </c>
      <c r="G11" s="35">
        <v>-43261240</v>
      </c>
      <c r="H11" s="35">
        <v>0</v>
      </c>
      <c r="I11" s="25">
        <f t="shared" si="0"/>
        <v>13742110</v>
      </c>
      <c r="J11" s="25">
        <f t="shared" si="1"/>
        <v>13742110</v>
      </c>
      <c r="K11" s="25"/>
      <c r="L11" s="25">
        <f t="shared" si="2"/>
        <v>0</v>
      </c>
      <c r="M11" s="67">
        <f t="shared" si="3"/>
        <v>146.55323513938251</v>
      </c>
    </row>
    <row r="12" spans="2:13" s="9" customFormat="1" ht="20.100000000000001" customHeight="1" x14ac:dyDescent="0.15">
      <c r="B12" s="158" t="s">
        <v>45</v>
      </c>
      <c r="C12" s="159"/>
      <c r="D12" s="159"/>
      <c r="E12" s="52"/>
      <c r="F12" s="52">
        <f>SUM(F13:F21)</f>
        <v>365963096</v>
      </c>
      <c r="G12" s="52">
        <f>SUM(G13:G21)</f>
        <v>206814100</v>
      </c>
      <c r="H12" s="52">
        <f>SUM(H13:H21)</f>
        <v>53331190</v>
      </c>
      <c r="I12" s="52">
        <f t="shared" si="0"/>
        <v>105817806</v>
      </c>
      <c r="J12" s="52">
        <f t="shared" si="1"/>
        <v>105817806</v>
      </c>
      <c r="K12" s="52">
        <f>SUM(K13:K21)</f>
        <v>0</v>
      </c>
      <c r="L12" s="52">
        <f t="shared" si="2"/>
        <v>0</v>
      </c>
      <c r="M12" s="66">
        <f t="shared" si="3"/>
        <v>56.512282866904151</v>
      </c>
    </row>
    <row r="13" spans="2:13" s="9" customFormat="1" ht="20.100000000000001" customHeight="1" x14ac:dyDescent="0.15">
      <c r="B13" s="199" t="s">
        <v>0</v>
      </c>
      <c r="C13" s="161" t="s">
        <v>46</v>
      </c>
      <c r="D13" s="161"/>
      <c r="E13" s="35"/>
      <c r="F13" s="35">
        <v>159293130</v>
      </c>
      <c r="G13" s="35">
        <v>6349390</v>
      </c>
      <c r="H13" s="35">
        <v>53331190</v>
      </c>
      <c r="I13" s="25">
        <f t="shared" si="0"/>
        <v>99612550</v>
      </c>
      <c r="J13" s="25">
        <f t="shared" si="1"/>
        <v>99612550</v>
      </c>
      <c r="K13" s="25"/>
      <c r="L13" s="25">
        <f t="shared" si="2"/>
        <v>0</v>
      </c>
      <c r="M13" s="67">
        <f t="shared" si="3"/>
        <v>3.9859785541284798</v>
      </c>
    </row>
    <row r="14" spans="2:13" s="9" customFormat="1" ht="20.100000000000001" customHeight="1" x14ac:dyDescent="0.15">
      <c r="B14" s="199"/>
      <c r="C14" s="161" t="s">
        <v>47</v>
      </c>
      <c r="D14" s="161"/>
      <c r="E14" s="35"/>
      <c r="F14" s="35">
        <v>-2940570</v>
      </c>
      <c r="G14" s="35">
        <v>0</v>
      </c>
      <c r="H14" s="35">
        <v>0</v>
      </c>
      <c r="I14" s="25">
        <f t="shared" si="0"/>
        <v>-2940570</v>
      </c>
      <c r="J14" s="25">
        <f t="shared" si="1"/>
        <v>-2940570</v>
      </c>
      <c r="K14" s="25"/>
      <c r="L14" s="25">
        <f t="shared" si="2"/>
        <v>0</v>
      </c>
      <c r="M14" s="67">
        <f t="shared" si="3"/>
        <v>0</v>
      </c>
    </row>
    <row r="15" spans="2:13" s="9" customFormat="1" ht="20.100000000000001" customHeight="1" x14ac:dyDescent="0.15">
      <c r="B15" s="199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199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3" s="9" customFormat="1" ht="20.100000000000001" customHeight="1" x14ac:dyDescent="0.15">
      <c r="B17" s="199"/>
      <c r="C17" s="161" t="s">
        <v>96</v>
      </c>
      <c r="D17" s="161"/>
      <c r="E17" s="35"/>
      <c r="F17" s="35">
        <v>14042413</v>
      </c>
      <c r="G17" s="35">
        <v>493640</v>
      </c>
      <c r="H17" s="35"/>
      <c r="I17" s="25">
        <f t="shared" si="0"/>
        <v>13548773</v>
      </c>
      <c r="J17" s="25">
        <f t="shared" si="1"/>
        <v>13548773</v>
      </c>
      <c r="K17" s="25"/>
      <c r="L17" s="25">
        <f t="shared" si="2"/>
        <v>0</v>
      </c>
      <c r="M17" s="67">
        <f t="shared" si="3"/>
        <v>3.5153502464284445</v>
      </c>
    </row>
    <row r="18" spans="2:13" s="9" customFormat="1" ht="20.100000000000001" customHeight="1" x14ac:dyDescent="0.15">
      <c r="B18" s="199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</row>
    <row r="19" spans="2:13" s="9" customFormat="1" ht="20.100000000000001" customHeight="1" x14ac:dyDescent="0.15">
      <c r="B19" s="199"/>
      <c r="C19" s="161" t="s">
        <v>50</v>
      </c>
      <c r="D19" s="161"/>
      <c r="E19" s="35"/>
      <c r="F19" s="35">
        <v>257881</v>
      </c>
      <c r="G19" s="35">
        <v>-203620</v>
      </c>
      <c r="H19" s="35"/>
      <c r="I19" s="25">
        <f t="shared" si="0"/>
        <v>461501</v>
      </c>
      <c r="J19" s="25">
        <f t="shared" si="1"/>
        <v>461501</v>
      </c>
      <c r="K19" s="25"/>
      <c r="L19" s="25">
        <f t="shared" si="2"/>
        <v>0</v>
      </c>
      <c r="M19" s="67">
        <f t="shared" si="3"/>
        <v>-78.958899647511842</v>
      </c>
    </row>
    <row r="20" spans="2:13" s="9" customFormat="1" ht="20.100000000000001" customHeight="1" x14ac:dyDescent="0.15">
      <c r="B20" s="199"/>
      <c r="C20" s="161" t="s">
        <v>98</v>
      </c>
      <c r="D20" s="161"/>
      <c r="E20" s="35"/>
      <c r="F20" s="35"/>
      <c r="G20" s="35"/>
      <c r="H20" s="35"/>
      <c r="I20" s="25"/>
      <c r="J20" s="25"/>
      <c r="K20" s="25"/>
      <c r="L20" s="25"/>
      <c r="M20" s="67"/>
    </row>
    <row r="21" spans="2:13" s="9" customFormat="1" ht="20.100000000000001" customHeight="1" x14ac:dyDescent="0.15">
      <c r="B21" s="199"/>
      <c r="C21" s="161" t="s">
        <v>99</v>
      </c>
      <c r="D21" s="161"/>
      <c r="E21" s="35"/>
      <c r="F21" s="35">
        <v>195310242</v>
      </c>
      <c r="G21" s="35">
        <v>200174690</v>
      </c>
      <c r="H21" s="35"/>
      <c r="I21" s="25">
        <f t="shared" si="0"/>
        <v>-4864448</v>
      </c>
      <c r="J21" s="25">
        <f t="shared" si="1"/>
        <v>-4864448</v>
      </c>
      <c r="K21" s="25"/>
      <c r="L21" s="25">
        <f t="shared" si="2"/>
        <v>0</v>
      </c>
      <c r="M21" s="67">
        <f t="shared" si="3"/>
        <v>102.49062617002953</v>
      </c>
    </row>
    <row r="22" spans="2:13" s="9" customFormat="1" ht="20.100000000000001" customHeight="1" x14ac:dyDescent="0.15">
      <c r="B22" s="158" t="s">
        <v>51</v>
      </c>
      <c r="C22" s="159"/>
      <c r="D22" s="159"/>
      <c r="E22" s="52"/>
      <c r="F22" s="52">
        <f>SUM(F23:F27)</f>
        <v>49998848</v>
      </c>
      <c r="G22" s="52">
        <f>SUM(G23:G27)</f>
        <v>37128618</v>
      </c>
      <c r="H22" s="52">
        <f>SUM(H23:H27)</f>
        <v>0</v>
      </c>
      <c r="I22" s="52">
        <f t="shared" si="0"/>
        <v>12870230</v>
      </c>
      <c r="J22" s="52">
        <f t="shared" si="1"/>
        <v>12870230</v>
      </c>
      <c r="K22" s="52">
        <f>SUM(K23:K27)</f>
        <v>0</v>
      </c>
      <c r="L22" s="52">
        <f t="shared" si="2"/>
        <v>0</v>
      </c>
      <c r="M22" s="66">
        <f t="shared" si="3"/>
        <v>74.258946926137185</v>
      </c>
    </row>
    <row r="23" spans="2:13" s="9" customFormat="1" ht="20.100000000000001" customHeight="1" x14ac:dyDescent="0.15">
      <c r="B23" s="198"/>
      <c r="C23" s="160" t="s">
        <v>52</v>
      </c>
      <c r="D23" s="160"/>
      <c r="E23" s="35"/>
      <c r="F23" s="35">
        <v>8397560</v>
      </c>
      <c r="G23" s="35">
        <v>8640850</v>
      </c>
      <c r="H23" s="35"/>
      <c r="I23" s="25">
        <f t="shared" si="0"/>
        <v>-243290</v>
      </c>
      <c r="J23" s="25">
        <f t="shared" si="1"/>
        <v>-243290</v>
      </c>
      <c r="K23" s="25"/>
      <c r="L23" s="25">
        <f t="shared" si="2"/>
        <v>0</v>
      </c>
      <c r="M23" s="67">
        <f t="shared" si="3"/>
        <v>102.89715107721766</v>
      </c>
    </row>
    <row r="24" spans="2:13" s="9" customFormat="1" ht="20.100000000000001" customHeight="1" x14ac:dyDescent="0.15">
      <c r="B24" s="198"/>
      <c r="C24" s="160" t="s">
        <v>137</v>
      </c>
      <c r="D24" s="160"/>
      <c r="E24" s="35"/>
      <c r="F24" s="35">
        <v>16622748</v>
      </c>
      <c r="G24" s="35">
        <v>16622748</v>
      </c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0</v>
      </c>
      <c r="M24" s="67">
        <f t="shared" si="3"/>
        <v>100</v>
      </c>
    </row>
    <row r="25" spans="2:13" s="9" customFormat="1" ht="20.100000000000001" customHeight="1" x14ac:dyDescent="0.15">
      <c r="B25" s="198"/>
      <c r="C25" s="160" t="s">
        <v>53</v>
      </c>
      <c r="D25" s="160"/>
      <c r="E25" s="35"/>
      <c r="F25" s="35">
        <v>12815520</v>
      </c>
      <c r="G25" s="35">
        <v>0</v>
      </c>
      <c r="H25" s="35"/>
      <c r="I25" s="25">
        <f t="shared" si="0"/>
        <v>12815520</v>
      </c>
      <c r="J25" s="25">
        <f t="shared" si="1"/>
        <v>12815520</v>
      </c>
      <c r="K25" s="25"/>
      <c r="L25" s="25">
        <f t="shared" si="2"/>
        <v>0</v>
      </c>
      <c r="M25" s="67">
        <f t="shared" si="3"/>
        <v>0</v>
      </c>
    </row>
    <row r="26" spans="2:13" s="9" customFormat="1" ht="20.100000000000001" customHeight="1" x14ac:dyDescent="0.15">
      <c r="B26" s="198"/>
      <c r="C26" s="160" t="s">
        <v>100</v>
      </c>
      <c r="D26" s="160"/>
      <c r="E26" s="35"/>
      <c r="F26" s="35"/>
      <c r="G26" s="35"/>
      <c r="H26" s="35"/>
      <c r="I26" s="25"/>
      <c r="J26" s="25"/>
      <c r="K26" s="25"/>
      <c r="L26" s="25"/>
      <c r="M26" s="67"/>
    </row>
    <row r="27" spans="2:13" s="9" customFormat="1" ht="20.100000000000001" customHeight="1" x14ac:dyDescent="0.15">
      <c r="B27" s="198"/>
      <c r="C27" s="160" t="s">
        <v>101</v>
      </c>
      <c r="D27" s="160"/>
      <c r="E27" s="35"/>
      <c r="F27" s="35">
        <v>12163020</v>
      </c>
      <c r="G27" s="35">
        <v>11865020</v>
      </c>
      <c r="H27" s="35"/>
      <c r="I27" s="25">
        <f t="shared" si="0"/>
        <v>298000</v>
      </c>
      <c r="J27" s="25">
        <f t="shared" si="1"/>
        <v>298000</v>
      </c>
      <c r="K27" s="25"/>
      <c r="L27" s="25">
        <f t="shared" si="2"/>
        <v>0</v>
      </c>
      <c r="M27" s="67">
        <f t="shared" si="3"/>
        <v>97.549950587929644</v>
      </c>
    </row>
    <row r="28" spans="2:13" s="9" customFormat="1" ht="20.100000000000001" customHeight="1" x14ac:dyDescent="0.15">
      <c r="B28" s="158" t="s">
        <v>54</v>
      </c>
      <c r="C28" s="159"/>
      <c r="D28" s="159"/>
      <c r="E28" s="52"/>
      <c r="F28" s="52">
        <f>SUM(F29:F33)</f>
        <v>0</v>
      </c>
      <c r="G28" s="52">
        <f>SUM(G29:G33)</f>
        <v>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0</v>
      </c>
      <c r="M28" s="66">
        <f t="shared" si="3"/>
        <v>0</v>
      </c>
    </row>
    <row r="29" spans="2:13" s="9" customFormat="1" ht="20.100000000000001" customHeight="1" x14ac:dyDescent="0.15">
      <c r="B29" s="198"/>
      <c r="C29" s="160" t="s">
        <v>118</v>
      </c>
      <c r="D29" s="160"/>
      <c r="E29" s="35"/>
      <c r="F29" s="35"/>
      <c r="G29" s="35"/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</v>
      </c>
      <c r="M29" s="67">
        <f t="shared" si="3"/>
        <v>0</v>
      </c>
    </row>
    <row r="30" spans="2:13" s="9" customFormat="1" ht="20.100000000000001" customHeight="1" x14ac:dyDescent="0.15">
      <c r="B30" s="198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3" s="9" customFormat="1" ht="20.100000000000001" customHeight="1" x14ac:dyDescent="0.15">
      <c r="B31" s="198"/>
      <c r="C31" s="160" t="s">
        <v>103</v>
      </c>
      <c r="D31" s="160"/>
      <c r="E31" s="35"/>
      <c r="F31" s="35"/>
      <c r="G31" s="35"/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0</v>
      </c>
    </row>
    <row r="32" spans="2:13" s="9" customFormat="1" ht="20.100000000000001" customHeight="1" x14ac:dyDescent="0.15">
      <c r="B32" s="198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198"/>
      <c r="C33" s="160" t="s">
        <v>105</v>
      </c>
      <c r="D33" s="160"/>
      <c r="E33" s="35"/>
      <c r="F33" s="35"/>
      <c r="G33" s="35"/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/>
      <c r="F34" s="52">
        <v>-10170870</v>
      </c>
      <c r="G34" s="52">
        <v>0</v>
      </c>
      <c r="H34" s="52"/>
      <c r="I34" s="52"/>
      <c r="J34" s="52"/>
      <c r="K34" s="52"/>
      <c r="L34" s="52">
        <f t="shared" si="2"/>
        <v>0</v>
      </c>
      <c r="M34" s="66">
        <f t="shared" si="3"/>
        <v>0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/>
      <c r="F35" s="52">
        <f>SUM(F36:F38)</f>
        <v>641060</v>
      </c>
      <c r="G35" s="52">
        <f>SUM(G36:G38)</f>
        <v>641060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104">
        <f t="shared" si="2"/>
        <v>0</v>
      </c>
      <c r="M35" s="105">
        <f t="shared" si="3"/>
        <v>100</v>
      </c>
    </row>
    <row r="36" spans="2:15" s="9" customFormat="1" ht="20.100000000000001" customHeight="1" x14ac:dyDescent="0.15">
      <c r="B36" s="198"/>
      <c r="C36" s="160" t="s">
        <v>79</v>
      </c>
      <c r="D36" s="160"/>
      <c r="E36" s="35"/>
      <c r="F36" s="35"/>
      <c r="G36" s="35"/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0</v>
      </c>
      <c r="M36" s="27">
        <f t="shared" si="3"/>
        <v>0</v>
      </c>
      <c r="O36" s="10"/>
    </row>
    <row r="37" spans="2:15" s="9" customFormat="1" ht="20.100000000000001" customHeight="1" x14ac:dyDescent="0.15">
      <c r="B37" s="198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198"/>
      <c r="C38" s="160" t="s">
        <v>108</v>
      </c>
      <c r="D38" s="160"/>
      <c r="E38" s="35"/>
      <c r="F38" s="35">
        <v>641060</v>
      </c>
      <c r="G38" s="35">
        <v>641060</v>
      </c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100</v>
      </c>
    </row>
    <row r="39" spans="2:15" s="10" customFormat="1" ht="20.100000000000001" customHeight="1" x14ac:dyDescent="0.15">
      <c r="B39" s="201" t="s">
        <v>31</v>
      </c>
      <c r="C39" s="202"/>
      <c r="D39" s="202"/>
      <c r="E39" s="51"/>
      <c r="F39" s="51">
        <f>F40+F45+F47+F50</f>
        <v>1383651288</v>
      </c>
      <c r="G39" s="51">
        <f>G40+G45+G47+G50</f>
        <v>150088079</v>
      </c>
      <c r="H39" s="51">
        <f>H40+H45+H47+H50</f>
        <v>0</v>
      </c>
      <c r="I39" s="51">
        <f t="shared" si="0"/>
        <v>1233563209</v>
      </c>
      <c r="J39" s="51">
        <f t="shared" si="1"/>
        <v>1233563209</v>
      </c>
      <c r="K39" s="51">
        <f>K40+K45+K47+K50</f>
        <v>0</v>
      </c>
      <c r="L39" s="77">
        <f t="shared" si="2"/>
        <v>0</v>
      </c>
      <c r="M39" s="78">
        <f t="shared" si="3"/>
        <v>10.847247446063159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/>
      <c r="F40" s="52">
        <f>SUM(F41:F44)</f>
        <v>0</v>
      </c>
      <c r="G40" s="52">
        <f>SUM(G41:G44)</f>
        <v>0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104">
        <f t="shared" si="2"/>
        <v>0</v>
      </c>
      <c r="M40" s="105">
        <f t="shared" si="3"/>
        <v>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68"/>
      <c r="G42" s="68"/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/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/>
      <c r="F45" s="52">
        <f>SUM(F46:F46)</f>
        <v>0</v>
      </c>
      <c r="G45" s="52">
        <f>SUM(G46:G46)</f>
        <v>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104">
        <f t="shared" si="2"/>
        <v>0</v>
      </c>
      <c r="M45" s="105">
        <f t="shared" si="3"/>
        <v>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/>
      <c r="F46" s="68"/>
      <c r="G46" s="68"/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0</v>
      </c>
      <c r="M46" s="27">
        <f t="shared" si="3"/>
        <v>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/>
      <c r="F47" s="52">
        <f>SUM(F48:F49)</f>
        <v>0</v>
      </c>
      <c r="G47" s="52">
        <f>SUM(G48:G49)</f>
        <v>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104">
        <f t="shared" si="2"/>
        <v>0</v>
      </c>
      <c r="M47" s="105">
        <f t="shared" si="3"/>
        <v>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68"/>
      <c r="G49" s="68"/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/>
      <c r="F50" s="52">
        <f>SUM(F51:F57)</f>
        <v>1383651288</v>
      </c>
      <c r="G50" s="52">
        <f>SUM(G51:G57)</f>
        <v>150088079</v>
      </c>
      <c r="H50" s="52">
        <f>SUM(H51:H57)</f>
        <v>0</v>
      </c>
      <c r="I50" s="52">
        <f t="shared" si="0"/>
        <v>1233563209</v>
      </c>
      <c r="J50" s="52">
        <f t="shared" si="1"/>
        <v>1233563209</v>
      </c>
      <c r="K50" s="52">
        <f>SUM(K51:K57)</f>
        <v>0</v>
      </c>
      <c r="L50" s="104">
        <f t="shared" si="2"/>
        <v>0</v>
      </c>
      <c r="M50" s="105">
        <f t="shared" si="3"/>
        <v>10.847247446063159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68"/>
      <c r="G51" s="68"/>
      <c r="H51" s="68"/>
      <c r="I51" s="25">
        <f t="shared" si="0"/>
        <v>0</v>
      </c>
      <c r="J51" s="25">
        <f t="shared" si="1"/>
        <v>0</v>
      </c>
      <c r="K51" s="25"/>
      <c r="L51" s="26">
        <f t="shared" si="2"/>
        <v>0</v>
      </c>
      <c r="M51" s="27">
        <f t="shared" si="3"/>
        <v>0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68"/>
      <c r="G54" s="68"/>
      <c r="H54" s="68"/>
      <c r="I54" s="25">
        <f t="shared" si="0"/>
        <v>0</v>
      </c>
      <c r="J54" s="25">
        <f t="shared" si="1"/>
        <v>0</v>
      </c>
      <c r="K54" s="25"/>
      <c r="L54" s="26">
        <f t="shared" si="2"/>
        <v>0</v>
      </c>
      <c r="M54" s="27">
        <f t="shared" si="3"/>
        <v>0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68"/>
      <c r="G56" s="68"/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68"/>
      <c r="F57" s="68">
        <v>1383651288</v>
      </c>
      <c r="G57" s="68">
        <v>150088079</v>
      </c>
      <c r="H57" s="68"/>
      <c r="I57" s="25">
        <f t="shared" si="0"/>
        <v>1233563209</v>
      </c>
      <c r="J57" s="25">
        <f t="shared" si="1"/>
        <v>1233563209</v>
      </c>
      <c r="K57" s="25"/>
      <c r="L57" s="26">
        <f t="shared" si="2"/>
        <v>0</v>
      </c>
      <c r="M57" s="27">
        <f t="shared" si="3"/>
        <v>10.847247446063159</v>
      </c>
    </row>
    <row r="58" spans="2:13" s="10" customFormat="1" ht="20.100000000000001" customHeight="1" x14ac:dyDescent="0.15">
      <c r="B58" s="201" t="s">
        <v>142</v>
      </c>
      <c r="C58" s="202"/>
      <c r="D58" s="202"/>
      <c r="E58" s="51"/>
      <c r="F58" s="51">
        <f>F59+F60+F61+F62+F65+F66</f>
        <v>31557288470</v>
      </c>
      <c r="G58" s="51">
        <f>G59+G60+G61+G62+G65+G66</f>
        <v>2850456042</v>
      </c>
      <c r="H58" s="51">
        <f>H59+H60+H61+H62+H65+H66</f>
        <v>496711155</v>
      </c>
      <c r="I58" s="51">
        <f t="shared" si="0"/>
        <v>28210121273</v>
      </c>
      <c r="J58" s="51">
        <f>I58-K58</f>
        <v>27056560953</v>
      </c>
      <c r="K58" s="51">
        <f>K59+K60+K61+K62+K65+K66</f>
        <v>1153560320</v>
      </c>
      <c r="L58" s="77">
        <f>IFERROR(G58/E58,0)*100</f>
        <v>0</v>
      </c>
      <c r="M58" s="78">
        <f>IFERROR(G58/F58,0)*100</f>
        <v>9.0326393052108767</v>
      </c>
    </row>
    <row r="59" spans="2:13" s="5" customFormat="1" ht="20.100000000000001" customHeight="1" x14ac:dyDescent="0.15">
      <c r="B59" s="158" t="s">
        <v>119</v>
      </c>
      <c r="C59" s="159"/>
      <c r="D59" s="159"/>
      <c r="E59" s="69"/>
      <c r="F59" s="69">
        <v>5508130323</v>
      </c>
      <c r="G59" s="69">
        <v>32460110</v>
      </c>
      <c r="H59" s="69">
        <v>500000</v>
      </c>
      <c r="I59" s="52">
        <f>F59-G59-H59</f>
        <v>5475170213</v>
      </c>
      <c r="J59" s="52">
        <f>I59-K59</f>
        <v>5475170213</v>
      </c>
      <c r="K59" s="52"/>
      <c r="L59" s="104">
        <f>IFERROR(G59/E59,0)*100</f>
        <v>0</v>
      </c>
      <c r="M59" s="105">
        <f>IFERROR(G59/F59,0)*100</f>
        <v>0.58931267229568063</v>
      </c>
    </row>
    <row r="60" spans="2:13" s="5" customFormat="1" ht="20.100000000000001" customHeight="1" x14ac:dyDescent="0.15">
      <c r="B60" s="158" t="s">
        <v>120</v>
      </c>
      <c r="C60" s="159"/>
      <c r="D60" s="159"/>
      <c r="E60" s="140"/>
      <c r="F60" s="140">
        <v>2241511845</v>
      </c>
      <c r="G60" s="140">
        <v>247540790</v>
      </c>
      <c r="H60" s="140">
        <v>33782270</v>
      </c>
      <c r="I60" s="141">
        <f>F60-G60-H60</f>
        <v>1960188785</v>
      </c>
      <c r="J60" s="141">
        <f>I60-K60</f>
        <v>1960188785</v>
      </c>
      <c r="K60" s="141"/>
      <c r="L60" s="142">
        <f>IFERROR(G60/E60,0)*100</f>
        <v>0</v>
      </c>
      <c r="M60" s="143">
        <f>IFERROR(G60/F60,0)*100</f>
        <v>11.043474543851897</v>
      </c>
    </row>
    <row r="61" spans="2:13" s="5" customFormat="1" ht="20.100000000000001" customHeight="1" x14ac:dyDescent="0.15">
      <c r="B61" s="158" t="s">
        <v>121</v>
      </c>
      <c r="C61" s="159"/>
      <c r="D61" s="159"/>
      <c r="E61" s="140"/>
      <c r="F61" s="140">
        <v>252979350</v>
      </c>
      <c r="G61" s="140">
        <v>-3281950</v>
      </c>
      <c r="H61" s="140">
        <v>4550940</v>
      </c>
      <c r="I61" s="141">
        <f>F61-G61-H61</f>
        <v>251710360</v>
      </c>
      <c r="J61" s="141">
        <f>I61-K61</f>
        <v>251710360</v>
      </c>
      <c r="K61" s="141"/>
      <c r="L61" s="142">
        <f>IFERROR(G61/E61,0)*100</f>
        <v>0</v>
      </c>
      <c r="M61" s="143">
        <f>IFERROR(G61/F61,0)*100</f>
        <v>-1.2973193266565037</v>
      </c>
    </row>
    <row r="62" spans="2:13" s="5" customFormat="1" ht="20.100000000000001" customHeight="1" x14ac:dyDescent="0.15">
      <c r="B62" s="158" t="s">
        <v>122</v>
      </c>
      <c r="C62" s="159"/>
      <c r="D62" s="159"/>
      <c r="E62" s="141"/>
      <c r="F62" s="141">
        <f>SUM(F63:F64)</f>
        <v>20485403391</v>
      </c>
      <c r="G62" s="141">
        <f>SUM(G63:G64)</f>
        <v>1437048152</v>
      </c>
      <c r="H62" s="141">
        <f>SUM(H63:H64)</f>
        <v>457877945</v>
      </c>
      <c r="I62" s="141">
        <f>F62-G62-H62</f>
        <v>18590477294</v>
      </c>
      <c r="J62" s="141">
        <f>I62-K62</f>
        <v>18590477294</v>
      </c>
      <c r="K62" s="141">
        <f>SUM(K63:K64)</f>
        <v>0</v>
      </c>
      <c r="L62" s="142">
        <f>IFERROR(G62/E62,0)*100</f>
        <v>0</v>
      </c>
      <c r="M62" s="143">
        <f>IFERROR(G62/F62,0)*100</f>
        <v>7.0149858636972153</v>
      </c>
    </row>
    <row r="63" spans="2:13" s="5" customFormat="1" ht="20.100000000000001" customHeight="1" x14ac:dyDescent="0.15">
      <c r="B63" s="162"/>
      <c r="C63" s="160" t="s">
        <v>124</v>
      </c>
      <c r="D63" s="160"/>
      <c r="E63" s="144"/>
      <c r="F63" s="144">
        <v>18338055668</v>
      </c>
      <c r="G63" s="144">
        <v>1242185056</v>
      </c>
      <c r="H63" s="144">
        <v>425600655</v>
      </c>
      <c r="I63" s="145">
        <f t="shared" si="0"/>
        <v>16670269957</v>
      </c>
      <c r="J63" s="145">
        <f t="shared" si="1"/>
        <v>16670269957</v>
      </c>
      <c r="K63" s="145"/>
      <c r="L63" s="146">
        <f t="shared" si="2"/>
        <v>0</v>
      </c>
      <c r="M63" s="147">
        <f t="shared" si="3"/>
        <v>6.773810040110301</v>
      </c>
    </row>
    <row r="64" spans="2:13" s="5" customFormat="1" ht="20.100000000000001" customHeight="1" x14ac:dyDescent="0.15">
      <c r="B64" s="162"/>
      <c r="C64" s="160" t="s">
        <v>123</v>
      </c>
      <c r="D64" s="160"/>
      <c r="E64" s="144"/>
      <c r="F64" s="144">
        <v>2147347723</v>
      </c>
      <c r="G64" s="144">
        <v>194863096</v>
      </c>
      <c r="H64" s="144">
        <v>32277290</v>
      </c>
      <c r="I64" s="145">
        <f t="shared" si="0"/>
        <v>1920207337</v>
      </c>
      <c r="J64" s="145">
        <f t="shared" si="1"/>
        <v>1920207337</v>
      </c>
      <c r="K64" s="145"/>
      <c r="L64" s="146">
        <f t="shared" si="2"/>
        <v>0</v>
      </c>
      <c r="M64" s="147">
        <f t="shared" si="3"/>
        <v>9.0745943897601347</v>
      </c>
    </row>
    <row r="65" spans="2:13" s="5" customFormat="1" ht="20.100000000000001" customHeight="1" x14ac:dyDescent="0.15">
      <c r="B65" s="158" t="s">
        <v>125</v>
      </c>
      <c r="C65" s="159"/>
      <c r="D65" s="159"/>
      <c r="E65" s="140"/>
      <c r="F65" s="140">
        <v>10931140</v>
      </c>
      <c r="G65" s="140"/>
      <c r="H65" s="140"/>
      <c r="I65" s="141">
        <f t="shared" si="0"/>
        <v>10931140</v>
      </c>
      <c r="J65" s="141">
        <f t="shared" si="1"/>
        <v>10931140</v>
      </c>
      <c r="K65" s="141"/>
      <c r="L65" s="142">
        <f t="shared" si="2"/>
        <v>0</v>
      </c>
      <c r="M65" s="143">
        <f t="shared" si="3"/>
        <v>0</v>
      </c>
    </row>
    <row r="66" spans="2:13" s="5" customFormat="1" ht="20.100000000000001" customHeight="1" thickBot="1" x14ac:dyDescent="0.2">
      <c r="B66" s="182" t="s">
        <v>126</v>
      </c>
      <c r="C66" s="183"/>
      <c r="D66" s="183"/>
      <c r="E66" s="184"/>
      <c r="F66" s="184">
        <v>3058332421</v>
      </c>
      <c r="G66" s="184">
        <v>1136688940</v>
      </c>
      <c r="H66" s="184"/>
      <c r="I66" s="185">
        <f t="shared" si="0"/>
        <v>1921643481</v>
      </c>
      <c r="J66" s="185">
        <f t="shared" si="1"/>
        <v>768083161</v>
      </c>
      <c r="K66" s="185">
        <v>1153560320</v>
      </c>
      <c r="L66" s="186">
        <f t="shared" si="2"/>
        <v>0</v>
      </c>
      <c r="M66" s="187">
        <f t="shared" si="3"/>
        <v>37.166951904735406</v>
      </c>
    </row>
  </sheetData>
  <sheetProtection selectLockedCells="1"/>
  <mergeCells count="14">
    <mergeCell ref="B2:M2"/>
    <mergeCell ref="L3:M3"/>
    <mergeCell ref="B4:D4"/>
    <mergeCell ref="L4:M4"/>
    <mergeCell ref="L5:M5"/>
    <mergeCell ref="B7:D7"/>
    <mergeCell ref="B39:D39"/>
    <mergeCell ref="B58:D58"/>
    <mergeCell ref="B8:D8"/>
    <mergeCell ref="B10:B11"/>
    <mergeCell ref="B13:B21"/>
    <mergeCell ref="B23:B27"/>
    <mergeCell ref="B29:B33"/>
    <mergeCell ref="B36:B38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88"/>
  <sheetViews>
    <sheetView showGridLines="0" zoomScaleNormal="100" workbookViewId="0">
      <pane ySplit="7" topLeftCell="A50" activePane="bottomLeft" state="frozen"/>
      <selection pane="bottomLeft" activeCell="E58" sqref="E58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06" t="s">
        <v>154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</row>
    <row r="3" spans="2:13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7" t="str">
        <f>'군구세외 일반회계 '!L3:M3</f>
        <v>서구</v>
      </c>
      <c r="M3" s="207"/>
    </row>
    <row r="4" spans="2:13" s="4" customFormat="1" ht="18.75" customHeight="1" thickBot="1" x14ac:dyDescent="0.2">
      <c r="B4" s="208" t="s">
        <v>149</v>
      </c>
      <c r="C4" s="208"/>
      <c r="D4" s="208"/>
      <c r="E4" s="1"/>
      <c r="F4" s="1"/>
      <c r="G4" s="1"/>
      <c r="H4" s="1"/>
      <c r="I4" s="1"/>
      <c r="J4" s="1"/>
      <c r="K4" s="1"/>
      <c r="L4" s="209" t="s">
        <v>16</v>
      </c>
      <c r="M4" s="209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10" t="s">
        <v>13</v>
      </c>
      <c r="M5" s="211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194" t="s">
        <v>71</v>
      </c>
      <c r="C7" s="195"/>
      <c r="D7" s="195"/>
      <c r="E7" s="72">
        <f>E8+E39+E59</f>
        <v>8441132000</v>
      </c>
      <c r="F7" s="72">
        <f>F8+F39+F59</f>
        <v>31173072236</v>
      </c>
      <c r="G7" s="72">
        <f>G8+G39+G59</f>
        <v>21351572421</v>
      </c>
      <c r="H7" s="72">
        <f>H8+H39+H59</f>
        <v>460958710</v>
      </c>
      <c r="I7" s="72">
        <f>F7-G7-H7</f>
        <v>9360541105</v>
      </c>
      <c r="J7" s="72">
        <f>I7-K7</f>
        <v>9068011105</v>
      </c>
      <c r="K7" s="72">
        <f>K8+K39+K59</f>
        <v>292530000</v>
      </c>
      <c r="L7" s="73">
        <f>IFERROR(G7/E7,0)*100</f>
        <v>252.94678984998694</v>
      </c>
      <c r="M7" s="74">
        <f>IFERROR(G7/F7,0)*100</f>
        <v>68.493641753866939</v>
      </c>
    </row>
    <row r="8" spans="2:13" s="9" customFormat="1" ht="20.100000000000001" customHeight="1" x14ac:dyDescent="0.15">
      <c r="B8" s="196" t="s">
        <v>5</v>
      </c>
      <c r="C8" s="197"/>
      <c r="D8" s="197"/>
      <c r="E8" s="63">
        <f>E9+E12+E22+E28+E34+E35</f>
        <v>2560303000</v>
      </c>
      <c r="F8" s="63">
        <f>F9+F12+F22+F28+F34+F35</f>
        <v>17209351090</v>
      </c>
      <c r="G8" s="63">
        <f>G9+G12+G22+G28+G34+G35</f>
        <v>17209351090</v>
      </c>
      <c r="H8" s="63">
        <f>H9+H12+H22+H28+H34+H35</f>
        <v>0</v>
      </c>
      <c r="I8" s="63">
        <f t="shared" ref="I8:I71" si="0">F8-G8-H8</f>
        <v>0</v>
      </c>
      <c r="J8" s="63">
        <f t="shared" ref="J8:J71" si="1">I8-K8</f>
        <v>0</v>
      </c>
      <c r="K8" s="63">
        <f>K9+K12+K22+K28+K34+K35</f>
        <v>0</v>
      </c>
      <c r="L8" s="63">
        <f t="shared" ref="L8:L71" si="2">IFERROR(G8/E8,0)*100</f>
        <v>672.16072043035535</v>
      </c>
      <c r="M8" s="65">
        <f t="shared" ref="M8:M71" si="3">IFERROR(G8/F8,0)*100</f>
        <v>100</v>
      </c>
    </row>
    <row r="9" spans="2:13" s="9" customFormat="1" ht="20.100000000000001" customHeight="1" x14ac:dyDescent="0.15">
      <c r="B9" s="158" t="s">
        <v>42</v>
      </c>
      <c r="C9" s="159"/>
      <c r="D9" s="159"/>
      <c r="E9" s="52">
        <f>SUM(E10:E11)</f>
        <v>0</v>
      </c>
      <c r="F9" s="52">
        <f>SUM(F10:F11)</f>
        <v>0</v>
      </c>
      <c r="G9" s="52">
        <f>SUM(G10:G11)</f>
        <v>0</v>
      </c>
      <c r="H9" s="52">
        <f>SUM(H10:H11)</f>
        <v>0</v>
      </c>
      <c r="I9" s="52">
        <f t="shared" si="0"/>
        <v>0</v>
      </c>
      <c r="J9" s="52">
        <f t="shared" si="1"/>
        <v>0</v>
      </c>
      <c r="K9" s="52">
        <f>SUM(K10:K11)</f>
        <v>0</v>
      </c>
      <c r="L9" s="52">
        <f t="shared" si="2"/>
        <v>0</v>
      </c>
      <c r="M9" s="66">
        <f t="shared" si="3"/>
        <v>0</v>
      </c>
    </row>
    <row r="10" spans="2:13" s="9" customFormat="1" ht="20.100000000000001" customHeight="1" x14ac:dyDescent="0.15">
      <c r="B10" s="198"/>
      <c r="C10" s="160" t="s">
        <v>43</v>
      </c>
      <c r="D10" s="160"/>
      <c r="E10" s="35"/>
      <c r="F10" s="35"/>
      <c r="G10" s="35"/>
      <c r="H10" s="35"/>
      <c r="I10" s="25">
        <f t="shared" si="0"/>
        <v>0</v>
      </c>
      <c r="J10" s="25">
        <f t="shared" si="1"/>
        <v>0</v>
      </c>
      <c r="K10" s="25"/>
      <c r="L10" s="25">
        <f t="shared" si="2"/>
        <v>0</v>
      </c>
      <c r="M10" s="67">
        <f t="shared" si="3"/>
        <v>0</v>
      </c>
    </row>
    <row r="11" spans="2:13" s="9" customFormat="1" ht="20.100000000000001" customHeight="1" x14ac:dyDescent="0.15">
      <c r="B11" s="198"/>
      <c r="C11" s="160" t="s">
        <v>44</v>
      </c>
      <c r="D11" s="160"/>
      <c r="E11" s="35"/>
      <c r="F11" s="35"/>
      <c r="G11" s="35"/>
      <c r="H11" s="35"/>
      <c r="I11" s="25">
        <f t="shared" si="0"/>
        <v>0</v>
      </c>
      <c r="J11" s="25">
        <f t="shared" si="1"/>
        <v>0</v>
      </c>
      <c r="K11" s="25"/>
      <c r="L11" s="25">
        <f t="shared" si="2"/>
        <v>0</v>
      </c>
      <c r="M11" s="67">
        <f t="shared" si="3"/>
        <v>0</v>
      </c>
    </row>
    <row r="12" spans="2:13" s="9" customFormat="1" ht="20.100000000000001" customHeight="1" x14ac:dyDescent="0.15">
      <c r="B12" s="158" t="s">
        <v>45</v>
      </c>
      <c r="C12" s="159"/>
      <c r="D12" s="159"/>
      <c r="E12" s="52">
        <f>SUM(E13:E21)</f>
        <v>2099833000</v>
      </c>
      <c r="F12" s="52">
        <f>SUM(F13:F21)</f>
        <v>1173882280</v>
      </c>
      <c r="G12" s="52">
        <f>SUM(G13:G21)</f>
        <v>1173882280</v>
      </c>
      <c r="H12" s="52">
        <f>SUM(H13:H21)</f>
        <v>0</v>
      </c>
      <c r="I12" s="52">
        <f t="shared" si="0"/>
        <v>0</v>
      </c>
      <c r="J12" s="52">
        <f t="shared" si="1"/>
        <v>0</v>
      </c>
      <c r="K12" s="52">
        <f>SUM(K13:K21)</f>
        <v>0</v>
      </c>
      <c r="L12" s="52">
        <f t="shared" si="2"/>
        <v>55.903601857862029</v>
      </c>
      <c r="M12" s="66">
        <f t="shared" si="3"/>
        <v>100</v>
      </c>
    </row>
    <row r="13" spans="2:13" s="9" customFormat="1" ht="20.100000000000001" customHeight="1" x14ac:dyDescent="0.15">
      <c r="B13" s="199" t="s">
        <v>0</v>
      </c>
      <c r="C13" s="161" t="s">
        <v>46</v>
      </c>
      <c r="D13" s="161"/>
      <c r="E13" s="35"/>
      <c r="F13" s="35"/>
      <c r="G13" s="35"/>
      <c r="H13" s="35"/>
      <c r="I13" s="25">
        <f t="shared" si="0"/>
        <v>0</v>
      </c>
      <c r="J13" s="25">
        <f t="shared" si="1"/>
        <v>0</v>
      </c>
      <c r="K13" s="25"/>
      <c r="L13" s="25">
        <f t="shared" si="2"/>
        <v>0</v>
      </c>
      <c r="M13" s="67">
        <f t="shared" si="3"/>
        <v>0</v>
      </c>
    </row>
    <row r="14" spans="2:13" s="9" customFormat="1" ht="20.100000000000001" customHeight="1" x14ac:dyDescent="0.15">
      <c r="B14" s="199"/>
      <c r="C14" s="161" t="s">
        <v>47</v>
      </c>
      <c r="D14" s="161"/>
      <c r="E14" s="35"/>
      <c r="F14" s="35"/>
      <c r="G14" s="35"/>
      <c r="H14" s="35"/>
      <c r="I14" s="25">
        <f t="shared" si="0"/>
        <v>0</v>
      </c>
      <c r="J14" s="25">
        <f t="shared" si="1"/>
        <v>0</v>
      </c>
      <c r="K14" s="25"/>
      <c r="L14" s="25">
        <f t="shared" si="2"/>
        <v>0</v>
      </c>
      <c r="M14" s="67">
        <f t="shared" si="3"/>
        <v>0</v>
      </c>
    </row>
    <row r="15" spans="2:13" s="9" customFormat="1" ht="20.100000000000001" customHeight="1" x14ac:dyDescent="0.15">
      <c r="B15" s="199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199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3" s="9" customFormat="1" ht="20.100000000000001" customHeight="1" x14ac:dyDescent="0.15">
      <c r="B17" s="199"/>
      <c r="C17" s="161" t="s">
        <v>96</v>
      </c>
      <c r="D17" s="161"/>
      <c r="E17" s="35"/>
      <c r="F17" s="35"/>
      <c r="G17" s="35"/>
      <c r="H17" s="35"/>
      <c r="I17" s="25">
        <f t="shared" si="0"/>
        <v>0</v>
      </c>
      <c r="J17" s="25">
        <f t="shared" si="1"/>
        <v>0</v>
      </c>
      <c r="K17" s="25"/>
      <c r="L17" s="25">
        <f t="shared" si="2"/>
        <v>0</v>
      </c>
      <c r="M17" s="67">
        <f t="shared" si="3"/>
        <v>0</v>
      </c>
    </row>
    <row r="18" spans="2:13" s="9" customFormat="1" ht="20.100000000000001" customHeight="1" x14ac:dyDescent="0.15">
      <c r="B18" s="199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</row>
    <row r="19" spans="2:13" s="9" customFormat="1" ht="20.100000000000001" customHeight="1" x14ac:dyDescent="0.15">
      <c r="B19" s="199"/>
      <c r="C19" s="161" t="s">
        <v>50</v>
      </c>
      <c r="D19" s="161"/>
      <c r="E19" s="35"/>
      <c r="F19" s="35"/>
      <c r="G19" s="35"/>
      <c r="H19" s="35"/>
      <c r="I19" s="25">
        <f t="shared" si="0"/>
        <v>0</v>
      </c>
      <c r="J19" s="25">
        <f t="shared" si="1"/>
        <v>0</v>
      </c>
      <c r="K19" s="25"/>
      <c r="L19" s="25">
        <f t="shared" si="2"/>
        <v>0</v>
      </c>
      <c r="M19" s="67">
        <f t="shared" si="3"/>
        <v>0</v>
      </c>
    </row>
    <row r="20" spans="2:13" s="9" customFormat="1" ht="20.100000000000001" customHeight="1" x14ac:dyDescent="0.15">
      <c r="B20" s="199"/>
      <c r="C20" s="161" t="s">
        <v>98</v>
      </c>
      <c r="D20" s="161"/>
      <c r="E20" s="35">
        <v>2099833000</v>
      </c>
      <c r="F20" s="35">
        <v>1173882280</v>
      </c>
      <c r="G20" s="35">
        <v>1173882280</v>
      </c>
      <c r="H20" s="35"/>
      <c r="I20" s="25"/>
      <c r="J20" s="25"/>
      <c r="K20" s="25"/>
      <c r="L20" s="25"/>
      <c r="M20" s="67"/>
    </row>
    <row r="21" spans="2:13" s="9" customFormat="1" ht="20.100000000000001" customHeight="1" x14ac:dyDescent="0.15">
      <c r="B21" s="199"/>
      <c r="C21" s="161" t="s">
        <v>99</v>
      </c>
      <c r="D21" s="161"/>
      <c r="E21" s="35"/>
      <c r="F21" s="35"/>
      <c r="G21" s="35"/>
      <c r="H21" s="35"/>
      <c r="I21" s="25">
        <f t="shared" si="0"/>
        <v>0</v>
      </c>
      <c r="J21" s="25">
        <f t="shared" si="1"/>
        <v>0</v>
      </c>
      <c r="K21" s="25"/>
      <c r="L21" s="25">
        <f t="shared" si="2"/>
        <v>0</v>
      </c>
      <c r="M21" s="67">
        <f t="shared" si="3"/>
        <v>0</v>
      </c>
    </row>
    <row r="22" spans="2:13" s="9" customFormat="1" ht="20.100000000000001" customHeight="1" x14ac:dyDescent="0.15">
      <c r="B22" s="158" t="s">
        <v>51</v>
      </c>
      <c r="C22" s="159"/>
      <c r="D22" s="159"/>
      <c r="E22" s="52">
        <f>SUM(E23:E27)</f>
        <v>0</v>
      </c>
      <c r="F22" s="52">
        <f>SUM(F23:F27)</f>
        <v>0</v>
      </c>
      <c r="G22" s="52">
        <f>SUM(G23:G27)</f>
        <v>0</v>
      </c>
      <c r="H22" s="52">
        <f>SUM(H23:H27)</f>
        <v>0</v>
      </c>
      <c r="I22" s="52">
        <f t="shared" si="0"/>
        <v>0</v>
      </c>
      <c r="J22" s="52">
        <f t="shared" si="1"/>
        <v>0</v>
      </c>
      <c r="K22" s="52">
        <f>SUM(K23:K27)</f>
        <v>0</v>
      </c>
      <c r="L22" s="52">
        <f t="shared" si="2"/>
        <v>0</v>
      </c>
      <c r="M22" s="66">
        <f t="shared" si="3"/>
        <v>0</v>
      </c>
    </row>
    <row r="23" spans="2:13" s="9" customFormat="1" ht="20.100000000000001" customHeight="1" x14ac:dyDescent="0.15">
      <c r="B23" s="198"/>
      <c r="C23" s="160" t="s">
        <v>52</v>
      </c>
      <c r="D23" s="160"/>
      <c r="E23" s="35"/>
      <c r="F23" s="35"/>
      <c r="G23" s="35"/>
      <c r="H23" s="35"/>
      <c r="I23" s="25">
        <f t="shared" si="0"/>
        <v>0</v>
      </c>
      <c r="J23" s="25">
        <f t="shared" si="1"/>
        <v>0</v>
      </c>
      <c r="K23" s="25"/>
      <c r="L23" s="25">
        <f t="shared" si="2"/>
        <v>0</v>
      </c>
      <c r="M23" s="67">
        <f t="shared" si="3"/>
        <v>0</v>
      </c>
    </row>
    <row r="24" spans="2:13" s="9" customFormat="1" ht="20.100000000000001" customHeight="1" x14ac:dyDescent="0.15">
      <c r="B24" s="198"/>
      <c r="C24" s="160" t="s">
        <v>137</v>
      </c>
      <c r="D24" s="160"/>
      <c r="E24" s="35"/>
      <c r="F24" s="35"/>
      <c r="G24" s="35"/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0</v>
      </c>
      <c r="M24" s="67">
        <f t="shared" si="3"/>
        <v>0</v>
      </c>
    </row>
    <row r="25" spans="2:13" s="9" customFormat="1" ht="20.100000000000001" customHeight="1" x14ac:dyDescent="0.15">
      <c r="B25" s="198"/>
      <c r="C25" s="160" t="s">
        <v>53</v>
      </c>
      <c r="D25" s="160"/>
      <c r="E25" s="35"/>
      <c r="F25" s="35"/>
      <c r="G25" s="35"/>
      <c r="H25" s="35"/>
      <c r="I25" s="25">
        <f t="shared" si="0"/>
        <v>0</v>
      </c>
      <c r="J25" s="25">
        <f t="shared" si="1"/>
        <v>0</v>
      </c>
      <c r="K25" s="25"/>
      <c r="L25" s="25">
        <f t="shared" si="2"/>
        <v>0</v>
      </c>
      <c r="M25" s="67">
        <f t="shared" si="3"/>
        <v>0</v>
      </c>
    </row>
    <row r="26" spans="2:13" s="9" customFormat="1" ht="20.100000000000001" customHeight="1" x14ac:dyDescent="0.15">
      <c r="B26" s="198"/>
      <c r="C26" s="160" t="s">
        <v>100</v>
      </c>
      <c r="D26" s="160"/>
      <c r="E26" s="35"/>
      <c r="F26" s="35"/>
      <c r="G26" s="35"/>
      <c r="H26" s="35"/>
      <c r="I26" s="25"/>
      <c r="J26" s="25"/>
      <c r="K26" s="25"/>
      <c r="L26" s="25"/>
      <c r="M26" s="67"/>
    </row>
    <row r="27" spans="2:13" s="9" customFormat="1" ht="20.100000000000001" customHeight="1" x14ac:dyDescent="0.15">
      <c r="B27" s="198"/>
      <c r="C27" s="160" t="s">
        <v>101</v>
      </c>
      <c r="D27" s="160"/>
      <c r="E27" s="35"/>
      <c r="F27" s="35"/>
      <c r="G27" s="35"/>
      <c r="H27" s="35"/>
      <c r="I27" s="25">
        <f t="shared" si="0"/>
        <v>0</v>
      </c>
      <c r="J27" s="25">
        <f t="shared" si="1"/>
        <v>0</v>
      </c>
      <c r="K27" s="25"/>
      <c r="L27" s="25">
        <f t="shared" si="2"/>
        <v>0</v>
      </c>
      <c r="M27" s="67">
        <f t="shared" si="3"/>
        <v>0</v>
      </c>
    </row>
    <row r="28" spans="2:13" s="9" customFormat="1" ht="20.100000000000001" customHeight="1" x14ac:dyDescent="0.15">
      <c r="B28" s="158" t="s">
        <v>54</v>
      </c>
      <c r="C28" s="159"/>
      <c r="D28" s="159"/>
      <c r="E28" s="52">
        <f>SUM(E29:E33)</f>
        <v>0</v>
      </c>
      <c r="F28" s="52">
        <f>SUM(F29:F33)</f>
        <v>15257439540</v>
      </c>
      <c r="G28" s="52">
        <f>SUM(G29:G33)</f>
        <v>15257439540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0</v>
      </c>
      <c r="M28" s="66">
        <f t="shared" si="3"/>
        <v>100</v>
      </c>
    </row>
    <row r="29" spans="2:13" s="9" customFormat="1" ht="20.100000000000001" customHeight="1" x14ac:dyDescent="0.15">
      <c r="B29" s="198"/>
      <c r="C29" s="160" t="s">
        <v>118</v>
      </c>
      <c r="D29" s="160"/>
      <c r="E29" s="35"/>
      <c r="F29" s="35"/>
      <c r="G29" s="35"/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</v>
      </c>
      <c r="M29" s="67">
        <f t="shared" si="3"/>
        <v>0</v>
      </c>
    </row>
    <row r="30" spans="2:13" s="9" customFormat="1" ht="20.100000000000001" customHeight="1" x14ac:dyDescent="0.15">
      <c r="B30" s="198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3" s="9" customFormat="1" ht="20.100000000000001" customHeight="1" x14ac:dyDescent="0.15">
      <c r="B31" s="198"/>
      <c r="C31" s="160" t="s">
        <v>103</v>
      </c>
      <c r="D31" s="160"/>
      <c r="E31" s="35"/>
      <c r="F31" s="35">
        <v>15257439540</v>
      </c>
      <c r="G31" s="35">
        <v>15257439540</v>
      </c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100</v>
      </c>
    </row>
    <row r="32" spans="2:13" s="9" customFormat="1" ht="20.100000000000001" customHeight="1" x14ac:dyDescent="0.15">
      <c r="B32" s="198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198"/>
      <c r="C33" s="160" t="s">
        <v>105</v>
      </c>
      <c r="D33" s="160"/>
      <c r="E33" s="35"/>
      <c r="F33" s="35"/>
      <c r="G33" s="35"/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/>
      <c r="F34" s="52"/>
      <c r="G34" s="52"/>
      <c r="H34" s="52"/>
      <c r="I34" s="52"/>
      <c r="J34" s="52"/>
      <c r="K34" s="52"/>
      <c r="L34" s="52">
        <f t="shared" si="2"/>
        <v>0</v>
      </c>
      <c r="M34" s="66">
        <f t="shared" si="3"/>
        <v>0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>
        <f>SUM(E36:E38)</f>
        <v>460470000</v>
      </c>
      <c r="F35" s="52">
        <f>SUM(F36:F38)</f>
        <v>778029270</v>
      </c>
      <c r="G35" s="52">
        <f>SUM(G36:G38)</f>
        <v>778029270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104">
        <f t="shared" si="2"/>
        <v>168.96416053163074</v>
      </c>
      <c r="M35" s="105">
        <f t="shared" si="3"/>
        <v>100</v>
      </c>
    </row>
    <row r="36" spans="2:15" s="9" customFormat="1" ht="20.100000000000001" customHeight="1" x14ac:dyDescent="0.15">
      <c r="B36" s="198"/>
      <c r="C36" s="160" t="s">
        <v>79</v>
      </c>
      <c r="D36" s="160"/>
      <c r="E36" s="35">
        <v>460470000</v>
      </c>
      <c r="F36" s="35">
        <f>428678890+5074360+311915080+4899840+27461100</f>
        <v>778029270</v>
      </c>
      <c r="G36" s="35">
        <f>428678890+5074360+311915080+4899840+27461100</f>
        <v>778029270</v>
      </c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168.96416053163074</v>
      </c>
      <c r="M36" s="27">
        <f t="shared" si="3"/>
        <v>100</v>
      </c>
      <c r="O36" s="10"/>
    </row>
    <row r="37" spans="2:15" s="9" customFormat="1" ht="20.100000000000001" customHeight="1" x14ac:dyDescent="0.15">
      <c r="B37" s="198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198"/>
      <c r="C38" s="160" t="s">
        <v>108</v>
      </c>
      <c r="D38" s="160"/>
      <c r="E38" s="35"/>
      <c r="F38" s="35"/>
      <c r="G38" s="35"/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0</v>
      </c>
    </row>
    <row r="39" spans="2:15" s="10" customFormat="1" ht="20.100000000000001" customHeight="1" x14ac:dyDescent="0.15">
      <c r="B39" s="201" t="s">
        <v>31</v>
      </c>
      <c r="C39" s="202"/>
      <c r="D39" s="202"/>
      <c r="E39" s="51">
        <f>E40+E45+E47+E50+E58</f>
        <v>3861058000</v>
      </c>
      <c r="F39" s="51">
        <f>F40+F45+F47+F50+F58</f>
        <v>9766955076</v>
      </c>
      <c r="G39" s="51">
        <f>G40+G45+G47+G50+G58</f>
        <v>858982491</v>
      </c>
      <c r="H39" s="51">
        <f>H40+H45+H47+H50+H58</f>
        <v>454448390</v>
      </c>
      <c r="I39" s="51">
        <f t="shared" si="0"/>
        <v>8453524195</v>
      </c>
      <c r="J39" s="51">
        <f t="shared" si="1"/>
        <v>8453524195</v>
      </c>
      <c r="K39" s="51">
        <f>K40+K45+K47+K50+K58</f>
        <v>0</v>
      </c>
      <c r="L39" s="77">
        <f t="shared" si="2"/>
        <v>22.247334564774732</v>
      </c>
      <c r="M39" s="78">
        <f t="shared" si="3"/>
        <v>8.7947828603281675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>
        <f>SUM(E41:E44)</f>
        <v>3065000000</v>
      </c>
      <c r="F40" s="52">
        <f>SUM(F41:F44)</f>
        <v>0</v>
      </c>
      <c r="G40" s="52">
        <f>SUM(G41:G44)</f>
        <v>0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104">
        <f t="shared" si="2"/>
        <v>0</v>
      </c>
      <c r="M40" s="105">
        <f t="shared" si="3"/>
        <v>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68"/>
      <c r="G42" s="68"/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>
        <v>3065000000</v>
      </c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>
        <f>SUM(E46:E46)</f>
        <v>0</v>
      </c>
      <c r="F45" s="52">
        <f>SUM(F46:F46)</f>
        <v>0</v>
      </c>
      <c r="G45" s="52">
        <f>SUM(G46:G46)</f>
        <v>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104">
        <f t="shared" si="2"/>
        <v>0</v>
      </c>
      <c r="M45" s="105">
        <f t="shared" si="3"/>
        <v>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/>
      <c r="F46" s="68"/>
      <c r="G46" s="68"/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0</v>
      </c>
      <c r="M46" s="27">
        <f t="shared" si="3"/>
        <v>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>
        <f>SUM(E48:E49)</f>
        <v>0</v>
      </c>
      <c r="F47" s="52">
        <f>SUM(F48:F49)</f>
        <v>0</v>
      </c>
      <c r="G47" s="52">
        <f>SUM(G48:G49)</f>
        <v>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104">
        <f t="shared" si="2"/>
        <v>0</v>
      </c>
      <c r="M47" s="105">
        <f t="shared" si="3"/>
        <v>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68"/>
      <c r="G49" s="68"/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>
        <f>SUM(E51:E57)</f>
        <v>93321000</v>
      </c>
      <c r="F50" s="52">
        <f>SUM(F51:F57)</f>
        <v>564086931</v>
      </c>
      <c r="G50" s="52">
        <f>SUM(G51:G57)</f>
        <v>98554441</v>
      </c>
      <c r="H50" s="52">
        <f>SUM(H51:H57)</f>
        <v>0</v>
      </c>
      <c r="I50" s="52">
        <f t="shared" si="0"/>
        <v>465532490</v>
      </c>
      <c r="J50" s="52">
        <f t="shared" si="1"/>
        <v>465532490</v>
      </c>
      <c r="K50" s="52">
        <f>SUM(K51:K57)</f>
        <v>0</v>
      </c>
      <c r="L50" s="104">
        <f t="shared" si="2"/>
        <v>105.60799927133229</v>
      </c>
      <c r="M50" s="105">
        <f t="shared" si="3"/>
        <v>17.47149873252426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68"/>
      <c r="G51" s="68"/>
      <c r="H51" s="68"/>
      <c r="I51" s="25">
        <f t="shared" si="0"/>
        <v>0</v>
      </c>
      <c r="J51" s="25">
        <f t="shared" si="1"/>
        <v>0</v>
      </c>
      <c r="K51" s="25"/>
      <c r="L51" s="26">
        <f t="shared" si="2"/>
        <v>0</v>
      </c>
      <c r="M51" s="27">
        <f t="shared" si="3"/>
        <v>0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68"/>
      <c r="G54" s="68"/>
      <c r="H54" s="68"/>
      <c r="I54" s="25">
        <f t="shared" si="0"/>
        <v>0</v>
      </c>
      <c r="J54" s="25">
        <f t="shared" si="1"/>
        <v>0</v>
      </c>
      <c r="K54" s="25"/>
      <c r="L54" s="26">
        <f t="shared" si="2"/>
        <v>0</v>
      </c>
      <c r="M54" s="27">
        <f t="shared" si="3"/>
        <v>0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68"/>
      <c r="G56" s="68"/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68">
        <v>93321000</v>
      </c>
      <c r="F57" s="68">
        <f>34665811+503290620+26130500</f>
        <v>564086931</v>
      </c>
      <c r="G57" s="68">
        <f>34665811+37758130+26130500</f>
        <v>98554441</v>
      </c>
      <c r="H57" s="68"/>
      <c r="I57" s="25">
        <f t="shared" si="0"/>
        <v>465532490</v>
      </c>
      <c r="J57" s="25">
        <f t="shared" si="1"/>
        <v>465532490</v>
      </c>
      <c r="K57" s="25"/>
      <c r="L57" s="26">
        <f t="shared" si="2"/>
        <v>105.60799927133229</v>
      </c>
      <c r="M57" s="27">
        <f t="shared" si="3"/>
        <v>17.47149873252426</v>
      </c>
    </row>
    <row r="58" spans="2:13" s="5" customFormat="1" ht="20.100000000000001" customHeight="1" x14ac:dyDescent="0.15">
      <c r="B58" s="158" t="s">
        <v>141</v>
      </c>
      <c r="C58" s="159"/>
      <c r="D58" s="159"/>
      <c r="E58" s="69">
        <v>702737000</v>
      </c>
      <c r="F58" s="69">
        <f>31725640+3536283745+5634858760</f>
        <v>9202868145</v>
      </c>
      <c r="G58" s="69">
        <f>687210+83000650+676740190</f>
        <v>760428050</v>
      </c>
      <c r="H58" s="69">
        <f>5119250+8740750+440588390</f>
        <v>454448390</v>
      </c>
      <c r="I58" s="52">
        <f t="shared" si="0"/>
        <v>7987991705</v>
      </c>
      <c r="J58" s="52">
        <f t="shared" si="1"/>
        <v>7987991705</v>
      </c>
      <c r="K58" s="52"/>
      <c r="L58" s="79">
        <f t="shared" si="2"/>
        <v>108.20947950655793</v>
      </c>
      <c r="M58" s="80">
        <f t="shared" si="3"/>
        <v>8.2629462686928452</v>
      </c>
    </row>
    <row r="59" spans="2:13" s="10" customFormat="1" ht="20.100000000000001" customHeight="1" x14ac:dyDescent="0.15">
      <c r="B59" s="201" t="s">
        <v>142</v>
      </c>
      <c r="C59" s="202"/>
      <c r="D59" s="202"/>
      <c r="E59" s="51">
        <f>E60+E61+E62+E63+E66+E67</f>
        <v>2019771000</v>
      </c>
      <c r="F59" s="51">
        <f>F60+F61+F62+F63+F66+F67</f>
        <v>4196766070</v>
      </c>
      <c r="G59" s="51">
        <f>G60+G61+G62+G63+G66+G67</f>
        <v>3283238840</v>
      </c>
      <c r="H59" s="51">
        <f>H60+H61+H62+H63+H66+H67</f>
        <v>6510320</v>
      </c>
      <c r="I59" s="51">
        <f t="shared" si="0"/>
        <v>907016910</v>
      </c>
      <c r="J59" s="51">
        <f>I59-K59</f>
        <v>614486910</v>
      </c>
      <c r="K59" s="51">
        <f>K60+K61+K62+K63+K66+K67</f>
        <v>292530000</v>
      </c>
      <c r="L59" s="77">
        <f>IFERROR(G59/E59,0)*100</f>
        <v>162.55500450298575</v>
      </c>
      <c r="M59" s="78">
        <f>IFERROR(G59/F59,0)*100</f>
        <v>78.232591124622772</v>
      </c>
    </row>
    <row r="60" spans="2:13" s="5" customFormat="1" ht="20.100000000000001" customHeight="1" x14ac:dyDescent="0.15">
      <c r="B60" s="158" t="s">
        <v>119</v>
      </c>
      <c r="C60" s="159"/>
      <c r="D60" s="159"/>
      <c r="E60" s="69"/>
      <c r="F60" s="69"/>
      <c r="G60" s="69"/>
      <c r="H60" s="69"/>
      <c r="I60" s="52">
        <f>F60-G60-H60</f>
        <v>0</v>
      </c>
      <c r="J60" s="52">
        <f>I60-K60</f>
        <v>0</v>
      </c>
      <c r="K60" s="52"/>
      <c r="L60" s="104">
        <f>IFERROR(G60/E60,0)*100</f>
        <v>0</v>
      </c>
      <c r="M60" s="105">
        <f>IFERROR(G60/F60,0)*100</f>
        <v>0</v>
      </c>
    </row>
    <row r="61" spans="2:13" s="5" customFormat="1" ht="20.100000000000001" customHeight="1" x14ac:dyDescent="0.15">
      <c r="B61" s="158" t="s">
        <v>120</v>
      </c>
      <c r="C61" s="159"/>
      <c r="D61" s="159"/>
      <c r="E61" s="140"/>
      <c r="F61" s="140"/>
      <c r="G61" s="140"/>
      <c r="H61" s="140"/>
      <c r="I61" s="141">
        <f>F61-G61-H61</f>
        <v>0</v>
      </c>
      <c r="J61" s="141">
        <f>I61-K61</f>
        <v>0</v>
      </c>
      <c r="K61" s="141"/>
      <c r="L61" s="142">
        <f>IFERROR(G61/E61,0)*100</f>
        <v>0</v>
      </c>
      <c r="M61" s="143">
        <f>IFERROR(G61/F61,0)*100</f>
        <v>0</v>
      </c>
    </row>
    <row r="62" spans="2:13" s="5" customFormat="1" ht="20.100000000000001" customHeight="1" x14ac:dyDescent="0.15">
      <c r="B62" s="158" t="s">
        <v>121</v>
      </c>
      <c r="C62" s="159"/>
      <c r="D62" s="159"/>
      <c r="E62" s="140"/>
      <c r="F62" s="140"/>
      <c r="G62" s="140"/>
      <c r="H62" s="140"/>
      <c r="I62" s="141">
        <f>F62-G62-H62</f>
        <v>0</v>
      </c>
      <c r="J62" s="141">
        <f>I62-K62</f>
        <v>0</v>
      </c>
      <c r="K62" s="141"/>
      <c r="L62" s="142">
        <f>IFERROR(G62/E62,0)*100</f>
        <v>0</v>
      </c>
      <c r="M62" s="143">
        <f>IFERROR(G62/F62,0)*100</f>
        <v>0</v>
      </c>
    </row>
    <row r="63" spans="2:13" s="5" customFormat="1" ht="20.100000000000001" customHeight="1" x14ac:dyDescent="0.15">
      <c r="B63" s="158" t="s">
        <v>122</v>
      </c>
      <c r="C63" s="159"/>
      <c r="D63" s="159"/>
      <c r="E63" s="141">
        <f>SUM(E64:E65)</f>
        <v>1980000000</v>
      </c>
      <c r="F63" s="141">
        <f>SUM(F64:F65)</f>
        <v>4173853150</v>
      </c>
      <c r="G63" s="141">
        <f>SUM(G64:G65)</f>
        <v>3260977440</v>
      </c>
      <c r="H63" s="141">
        <f>SUM(H64:H65)</f>
        <v>6510320</v>
      </c>
      <c r="I63" s="141">
        <f>F63-G63-H63</f>
        <v>906365390</v>
      </c>
      <c r="J63" s="141">
        <f>I63-K63</f>
        <v>613835390</v>
      </c>
      <c r="K63" s="141">
        <f>SUM(K64:K65)</f>
        <v>292530000</v>
      </c>
      <c r="L63" s="142">
        <f>IFERROR(G63/E63,0)*100</f>
        <v>164.69583030303031</v>
      </c>
      <c r="M63" s="143">
        <f>IFERROR(G63/F63,0)*100</f>
        <v>78.12870560623341</v>
      </c>
    </row>
    <row r="64" spans="2:13" s="5" customFormat="1" ht="20.100000000000001" customHeight="1" x14ac:dyDescent="0.15">
      <c r="B64" s="162"/>
      <c r="C64" s="160" t="s">
        <v>124</v>
      </c>
      <c r="D64" s="160"/>
      <c r="E64" s="144">
        <v>1980000000</v>
      </c>
      <c r="F64" s="144">
        <v>4173853150</v>
      </c>
      <c r="G64" s="144">
        <v>3260977440</v>
      </c>
      <c r="H64" s="144">
        <v>6510320</v>
      </c>
      <c r="I64" s="145">
        <f t="shared" si="0"/>
        <v>906365390</v>
      </c>
      <c r="J64" s="145">
        <f t="shared" si="1"/>
        <v>613835390</v>
      </c>
      <c r="K64" s="98">
        <v>292530000</v>
      </c>
      <c r="L64" s="146">
        <f t="shared" si="2"/>
        <v>164.69583030303031</v>
      </c>
      <c r="M64" s="147">
        <f t="shared" si="3"/>
        <v>78.12870560623341</v>
      </c>
    </row>
    <row r="65" spans="2:14" s="5" customFormat="1" ht="20.100000000000001" customHeight="1" x14ac:dyDescent="0.15">
      <c r="B65" s="162"/>
      <c r="C65" s="160" t="s">
        <v>123</v>
      </c>
      <c r="D65" s="160"/>
      <c r="E65" s="144"/>
      <c r="F65" s="144"/>
      <c r="G65" s="144"/>
      <c r="H65" s="144"/>
      <c r="I65" s="145">
        <f t="shared" si="0"/>
        <v>0</v>
      </c>
      <c r="J65" s="145">
        <f t="shared" si="1"/>
        <v>0</v>
      </c>
      <c r="K65" s="145"/>
      <c r="L65" s="146">
        <f t="shared" si="2"/>
        <v>0</v>
      </c>
      <c r="M65" s="147">
        <f t="shared" si="3"/>
        <v>0</v>
      </c>
    </row>
    <row r="66" spans="2:14" s="5" customFormat="1" ht="20.100000000000001" customHeight="1" x14ac:dyDescent="0.15">
      <c r="B66" s="158" t="s">
        <v>125</v>
      </c>
      <c r="C66" s="159"/>
      <c r="D66" s="159"/>
      <c r="E66" s="140">
        <v>4771000</v>
      </c>
      <c r="F66" s="140"/>
      <c r="G66" s="140"/>
      <c r="H66" s="140"/>
      <c r="I66" s="141">
        <f t="shared" si="0"/>
        <v>0</v>
      </c>
      <c r="J66" s="141">
        <f t="shared" si="1"/>
        <v>0</v>
      </c>
      <c r="K66" s="141"/>
      <c r="L66" s="142">
        <f t="shared" si="2"/>
        <v>0</v>
      </c>
      <c r="M66" s="143">
        <f t="shared" si="3"/>
        <v>0</v>
      </c>
    </row>
    <row r="67" spans="2:14" s="5" customFormat="1" ht="20.100000000000001" customHeight="1" thickBot="1" x14ac:dyDescent="0.2">
      <c r="B67" s="166" t="s">
        <v>126</v>
      </c>
      <c r="C67" s="167"/>
      <c r="D67" s="167"/>
      <c r="E67" s="140">
        <v>35000000</v>
      </c>
      <c r="F67" s="140">
        <v>22912920</v>
      </c>
      <c r="G67" s="140">
        <v>22261400</v>
      </c>
      <c r="H67" s="140"/>
      <c r="I67" s="141">
        <f t="shared" si="0"/>
        <v>651520</v>
      </c>
      <c r="J67" s="141">
        <f t="shared" si="1"/>
        <v>651520</v>
      </c>
      <c r="K67" s="141"/>
      <c r="L67" s="142">
        <f t="shared" si="2"/>
        <v>63.604000000000006</v>
      </c>
      <c r="M67" s="143">
        <f t="shared" si="3"/>
        <v>97.156538756299938</v>
      </c>
    </row>
    <row r="68" spans="2:14" s="10" customFormat="1" ht="20.100000000000001" customHeight="1" x14ac:dyDescent="0.15">
      <c r="B68" s="203" t="s">
        <v>61</v>
      </c>
      <c r="C68" s="204"/>
      <c r="D68" s="205"/>
      <c r="E68" s="51">
        <f>SUM(E69,E70,E74,E75,E78,E84)</f>
        <v>0</v>
      </c>
      <c r="F68" s="51">
        <f t="shared" ref="F68:K68" si="4">SUM(F69,F70,F74,F75,F78,F84)</f>
        <v>0</v>
      </c>
      <c r="G68" s="51">
        <f t="shared" si="4"/>
        <v>0</v>
      </c>
      <c r="H68" s="51">
        <f t="shared" si="4"/>
        <v>0</v>
      </c>
      <c r="I68" s="51">
        <f t="shared" si="4"/>
        <v>0</v>
      </c>
      <c r="J68" s="51">
        <f t="shared" si="4"/>
        <v>0</v>
      </c>
      <c r="K68" s="51">
        <f t="shared" si="4"/>
        <v>0</v>
      </c>
      <c r="L68" s="77">
        <f t="shared" si="2"/>
        <v>0</v>
      </c>
      <c r="M68" s="78">
        <f t="shared" si="3"/>
        <v>0</v>
      </c>
    </row>
    <row r="69" spans="2:14" s="5" customFormat="1" ht="20.100000000000001" customHeight="1" x14ac:dyDescent="0.15">
      <c r="B69" s="168" t="s">
        <v>127</v>
      </c>
      <c r="C69" s="169"/>
      <c r="D69" s="170"/>
      <c r="E69" s="69"/>
      <c r="F69" s="69"/>
      <c r="G69" s="69"/>
      <c r="H69" s="69"/>
      <c r="I69" s="52">
        <f t="shared" si="0"/>
        <v>0</v>
      </c>
      <c r="J69" s="52">
        <f t="shared" si="1"/>
        <v>0</v>
      </c>
      <c r="K69" s="52"/>
      <c r="L69" s="104">
        <f t="shared" si="2"/>
        <v>0</v>
      </c>
      <c r="M69" s="105">
        <f t="shared" si="3"/>
        <v>0</v>
      </c>
    </row>
    <row r="70" spans="2:14" s="5" customFormat="1" ht="20.100000000000001" customHeight="1" x14ac:dyDescent="0.15">
      <c r="B70" s="158" t="s">
        <v>136</v>
      </c>
      <c r="C70" s="159"/>
      <c r="D70" s="159"/>
      <c r="E70" s="52">
        <f>SUM(E71:E73)</f>
        <v>0</v>
      </c>
      <c r="F70" s="52">
        <f>SUM(F71:F73)</f>
        <v>0</v>
      </c>
      <c r="G70" s="52">
        <f>SUM(G71:G73)</f>
        <v>0</v>
      </c>
      <c r="H70" s="52">
        <f>SUM(H71:H73)</f>
        <v>0</v>
      </c>
      <c r="I70" s="52">
        <f t="shared" si="0"/>
        <v>0</v>
      </c>
      <c r="J70" s="52">
        <f t="shared" si="1"/>
        <v>0</v>
      </c>
      <c r="K70" s="52">
        <f>SUM(K71:K73)</f>
        <v>0</v>
      </c>
      <c r="L70" s="104">
        <f t="shared" si="2"/>
        <v>0</v>
      </c>
      <c r="M70" s="105">
        <f t="shared" si="3"/>
        <v>0</v>
      </c>
    </row>
    <row r="71" spans="2:14" s="5" customFormat="1" ht="20.100000000000001" customHeight="1" x14ac:dyDescent="0.15">
      <c r="B71" s="171"/>
      <c r="C71" s="160" t="s">
        <v>62</v>
      </c>
      <c r="D71" s="160"/>
      <c r="E71" s="68"/>
      <c r="F71" s="68"/>
      <c r="G71" s="68"/>
      <c r="H71" s="68"/>
      <c r="I71" s="25">
        <f t="shared" si="0"/>
        <v>0</v>
      </c>
      <c r="J71" s="25">
        <f t="shared" si="1"/>
        <v>0</v>
      </c>
      <c r="K71" s="25"/>
      <c r="L71" s="26">
        <f t="shared" si="2"/>
        <v>0</v>
      </c>
      <c r="M71" s="27">
        <f t="shared" si="3"/>
        <v>0</v>
      </c>
    </row>
    <row r="72" spans="2:14" s="5" customFormat="1" ht="20.100000000000001" customHeight="1" x14ac:dyDescent="0.15">
      <c r="B72" s="172"/>
      <c r="C72" s="160" t="s">
        <v>63</v>
      </c>
      <c r="D72" s="160"/>
      <c r="E72" s="68"/>
      <c r="F72" s="68"/>
      <c r="G72" s="68"/>
      <c r="H72" s="68"/>
      <c r="I72" s="25">
        <f t="shared" ref="I72:I88" si="5">F72-G72-H72</f>
        <v>0</v>
      </c>
      <c r="J72" s="25">
        <f t="shared" ref="J72:J88" si="6">I72-K72</f>
        <v>0</v>
      </c>
      <c r="K72" s="25"/>
      <c r="L72" s="26">
        <f t="shared" ref="L72:L88" si="7">IFERROR(G72/E72,0)*100</f>
        <v>0</v>
      </c>
      <c r="M72" s="27">
        <f t="shared" ref="M72:M88" si="8">IFERROR(G72/F72,0)*100</f>
        <v>0</v>
      </c>
    </row>
    <row r="73" spans="2:14" s="5" customFormat="1" ht="20.100000000000001" customHeight="1" x14ac:dyDescent="0.15">
      <c r="B73" s="173"/>
      <c r="C73" s="160" t="s">
        <v>64</v>
      </c>
      <c r="D73" s="160"/>
      <c r="E73" s="68"/>
      <c r="F73" s="68"/>
      <c r="G73" s="68"/>
      <c r="H73" s="68"/>
      <c r="I73" s="25">
        <f t="shared" si="5"/>
        <v>0</v>
      </c>
      <c r="J73" s="25">
        <f t="shared" si="6"/>
        <v>0</v>
      </c>
      <c r="K73" s="25"/>
      <c r="L73" s="26">
        <f t="shared" si="7"/>
        <v>0</v>
      </c>
      <c r="M73" s="27">
        <f t="shared" si="8"/>
        <v>0</v>
      </c>
      <c r="N73" s="84"/>
    </row>
    <row r="74" spans="2:14" s="5" customFormat="1" ht="20.100000000000001" customHeight="1" x14ac:dyDescent="0.15">
      <c r="B74" s="166" t="s">
        <v>128</v>
      </c>
      <c r="C74" s="167"/>
      <c r="D74" s="174"/>
      <c r="E74" s="92"/>
      <c r="F74" s="92"/>
      <c r="G74" s="92"/>
      <c r="H74" s="92"/>
      <c r="I74" s="93">
        <f t="shared" si="5"/>
        <v>0</v>
      </c>
      <c r="J74" s="93">
        <f t="shared" si="6"/>
        <v>0</v>
      </c>
      <c r="K74" s="93"/>
      <c r="L74" s="102">
        <f t="shared" si="7"/>
        <v>0</v>
      </c>
      <c r="M74" s="103">
        <f t="shared" si="8"/>
        <v>0</v>
      </c>
      <c r="N74" s="9"/>
    </row>
    <row r="75" spans="2:14" s="5" customFormat="1" ht="20.100000000000001" customHeight="1" x14ac:dyDescent="0.15">
      <c r="B75" s="177" t="s">
        <v>143</v>
      </c>
      <c r="C75" s="178"/>
      <c r="D75" s="178"/>
      <c r="E75" s="141">
        <f>SUM(E76:E77)</f>
        <v>0</v>
      </c>
      <c r="F75" s="141">
        <f>SUM(F76:F77)</f>
        <v>0</v>
      </c>
      <c r="G75" s="141">
        <f>SUM(G76:G77)</f>
        <v>0</v>
      </c>
      <c r="H75" s="141">
        <f>SUM(H76:H77)</f>
        <v>0</v>
      </c>
      <c r="I75" s="141">
        <f>F75-G75-H75</f>
        <v>0</v>
      </c>
      <c r="J75" s="141">
        <f>I75-K75</f>
        <v>0</v>
      </c>
      <c r="K75" s="141">
        <f>SUM(K76:K77)</f>
        <v>0</v>
      </c>
      <c r="L75" s="142">
        <f>IFERROR(G75/E75,0)*100</f>
        <v>0</v>
      </c>
      <c r="M75" s="143">
        <f>IFERROR(G75/F75,0)*100</f>
        <v>0</v>
      </c>
      <c r="N75" s="9"/>
    </row>
    <row r="76" spans="2:14" s="5" customFormat="1" ht="20.100000000000001" customHeight="1" x14ac:dyDescent="0.15">
      <c r="B76" s="179"/>
      <c r="C76" s="180" t="s">
        <v>144</v>
      </c>
      <c r="D76" s="180"/>
      <c r="E76" s="144"/>
      <c r="F76" s="144"/>
      <c r="G76" s="144"/>
      <c r="H76" s="144"/>
      <c r="I76" s="145">
        <f>F76-G76-H76</f>
        <v>0</v>
      </c>
      <c r="J76" s="145">
        <f>I76-K76</f>
        <v>0</v>
      </c>
      <c r="K76" s="145"/>
      <c r="L76" s="146">
        <f>IFERROR(G76/E76,0)*100</f>
        <v>0</v>
      </c>
      <c r="M76" s="147">
        <f>IFERROR(G76/F76,0)*100</f>
        <v>0</v>
      </c>
      <c r="N76" s="9"/>
    </row>
    <row r="77" spans="2:14" s="5" customFormat="1" ht="20.100000000000001" customHeight="1" x14ac:dyDescent="0.15">
      <c r="B77" s="181"/>
      <c r="C77" s="180" t="s">
        <v>145</v>
      </c>
      <c r="D77" s="180"/>
      <c r="E77" s="144"/>
      <c r="F77" s="144"/>
      <c r="G77" s="144"/>
      <c r="H77" s="144"/>
      <c r="I77" s="145">
        <f>F77-G77-H77</f>
        <v>0</v>
      </c>
      <c r="J77" s="145">
        <f>I77-K77</f>
        <v>0</v>
      </c>
      <c r="K77" s="145"/>
      <c r="L77" s="146">
        <f>IFERROR(G77/E77,0)*100</f>
        <v>0</v>
      </c>
      <c r="M77" s="147">
        <f>IFERROR(G77/F77,0)*100</f>
        <v>0</v>
      </c>
      <c r="N77" s="9"/>
    </row>
    <row r="78" spans="2:14" s="5" customFormat="1" ht="20.100000000000001" customHeight="1" x14ac:dyDescent="0.15">
      <c r="B78" s="158" t="s">
        <v>146</v>
      </c>
      <c r="C78" s="159"/>
      <c r="D78" s="159"/>
      <c r="E78" s="52">
        <f>SUM(E79:E83)</f>
        <v>0</v>
      </c>
      <c r="F78" s="52">
        <f>SUM(F79:F83)</f>
        <v>0</v>
      </c>
      <c r="G78" s="52">
        <f>SUM(G79:G83)</f>
        <v>0</v>
      </c>
      <c r="H78" s="52">
        <f>SUM(H79:H83)</f>
        <v>0</v>
      </c>
      <c r="I78" s="52">
        <f t="shared" si="5"/>
        <v>0</v>
      </c>
      <c r="J78" s="52">
        <f t="shared" si="6"/>
        <v>0</v>
      </c>
      <c r="K78" s="52">
        <f>SUM(K79:K83)</f>
        <v>0</v>
      </c>
      <c r="L78" s="104">
        <f t="shared" si="7"/>
        <v>0</v>
      </c>
      <c r="M78" s="105">
        <f t="shared" si="8"/>
        <v>0</v>
      </c>
      <c r="N78" s="9"/>
    </row>
    <row r="79" spans="2:14" s="5" customFormat="1" ht="20.100000000000001" customHeight="1" x14ac:dyDescent="0.15">
      <c r="B79" s="171"/>
      <c r="C79" s="160" t="s">
        <v>65</v>
      </c>
      <c r="D79" s="160"/>
      <c r="E79" s="68"/>
      <c r="F79" s="68"/>
      <c r="G79" s="68"/>
      <c r="H79" s="68"/>
      <c r="I79" s="25">
        <f t="shared" si="5"/>
        <v>0</v>
      </c>
      <c r="J79" s="25">
        <f t="shared" si="6"/>
        <v>0</v>
      </c>
      <c r="K79" s="25"/>
      <c r="L79" s="26">
        <f t="shared" si="7"/>
        <v>0</v>
      </c>
      <c r="M79" s="27">
        <f t="shared" si="8"/>
        <v>0</v>
      </c>
      <c r="N79" s="9"/>
    </row>
    <row r="80" spans="2:14" s="5" customFormat="1" ht="20.100000000000001" customHeight="1" x14ac:dyDescent="0.15">
      <c r="B80" s="172"/>
      <c r="C80" s="160" t="s">
        <v>66</v>
      </c>
      <c r="D80" s="160"/>
      <c r="E80" s="68"/>
      <c r="F80" s="68"/>
      <c r="G80" s="68"/>
      <c r="H80" s="68"/>
      <c r="I80" s="25">
        <f t="shared" si="5"/>
        <v>0</v>
      </c>
      <c r="J80" s="25">
        <f t="shared" si="6"/>
        <v>0</v>
      </c>
      <c r="K80" s="25"/>
      <c r="L80" s="26">
        <f t="shared" si="7"/>
        <v>0</v>
      </c>
      <c r="M80" s="27">
        <f t="shared" si="8"/>
        <v>0</v>
      </c>
      <c r="N80" s="9"/>
    </row>
    <row r="81" spans="2:14" s="5" customFormat="1" ht="20.100000000000001" customHeight="1" x14ac:dyDescent="0.15">
      <c r="B81" s="172"/>
      <c r="C81" s="160" t="s">
        <v>67</v>
      </c>
      <c r="D81" s="160"/>
      <c r="E81" s="68"/>
      <c r="F81" s="68"/>
      <c r="G81" s="68"/>
      <c r="H81" s="68"/>
      <c r="I81" s="25">
        <f t="shared" si="5"/>
        <v>0</v>
      </c>
      <c r="J81" s="25">
        <f t="shared" si="6"/>
        <v>0</v>
      </c>
      <c r="K81" s="25"/>
      <c r="L81" s="26">
        <f t="shared" si="7"/>
        <v>0</v>
      </c>
      <c r="M81" s="27">
        <f t="shared" si="8"/>
        <v>0</v>
      </c>
      <c r="N81" s="9"/>
    </row>
    <row r="82" spans="2:14" s="5" customFormat="1" ht="20.100000000000001" customHeight="1" x14ac:dyDescent="0.15">
      <c r="B82" s="172"/>
      <c r="C82" s="160" t="s">
        <v>68</v>
      </c>
      <c r="D82" s="160"/>
      <c r="E82" s="68"/>
      <c r="F82" s="68"/>
      <c r="G82" s="68"/>
      <c r="H82" s="68"/>
      <c r="I82" s="25">
        <f t="shared" si="5"/>
        <v>0</v>
      </c>
      <c r="J82" s="25">
        <f t="shared" si="6"/>
        <v>0</v>
      </c>
      <c r="K82" s="25"/>
      <c r="L82" s="26">
        <f t="shared" si="7"/>
        <v>0</v>
      </c>
      <c r="M82" s="27">
        <f t="shared" si="8"/>
        <v>0</v>
      </c>
      <c r="N82" s="9"/>
    </row>
    <row r="83" spans="2:14" s="5" customFormat="1" ht="20.100000000000001" customHeight="1" x14ac:dyDescent="0.15">
      <c r="B83" s="173"/>
      <c r="C83" s="160" t="s">
        <v>69</v>
      </c>
      <c r="D83" s="160"/>
      <c r="E83" s="68"/>
      <c r="F83" s="68"/>
      <c r="G83" s="68"/>
      <c r="H83" s="68"/>
      <c r="I83" s="25">
        <f t="shared" si="5"/>
        <v>0</v>
      </c>
      <c r="J83" s="25">
        <f t="shared" si="6"/>
        <v>0</v>
      </c>
      <c r="K83" s="25"/>
      <c r="L83" s="26">
        <f t="shared" si="7"/>
        <v>0</v>
      </c>
      <c r="M83" s="27">
        <f t="shared" si="8"/>
        <v>0</v>
      </c>
      <c r="N83" s="9"/>
    </row>
    <row r="84" spans="2:14" s="5" customFormat="1" ht="20.100000000000001" customHeight="1" x14ac:dyDescent="0.15">
      <c r="B84" s="158" t="s">
        <v>147</v>
      </c>
      <c r="C84" s="159"/>
      <c r="D84" s="159"/>
      <c r="E84" s="52">
        <f>SUM(E85:E88)</f>
        <v>0</v>
      </c>
      <c r="F84" s="52">
        <f>SUM(F85:F88)</f>
        <v>0</v>
      </c>
      <c r="G84" s="52">
        <f>SUM(G85:G88)</f>
        <v>0</v>
      </c>
      <c r="H84" s="52">
        <f>SUM(H85:H88)</f>
        <v>0</v>
      </c>
      <c r="I84" s="52">
        <f t="shared" si="5"/>
        <v>0</v>
      </c>
      <c r="J84" s="52">
        <f t="shared" si="6"/>
        <v>0</v>
      </c>
      <c r="K84" s="52">
        <f>SUM(K85:K88)</f>
        <v>0</v>
      </c>
      <c r="L84" s="104">
        <f t="shared" si="7"/>
        <v>0</v>
      </c>
      <c r="M84" s="105">
        <f t="shared" si="8"/>
        <v>0</v>
      </c>
      <c r="N84" s="9"/>
    </row>
    <row r="85" spans="2:14" s="5" customFormat="1" ht="20.100000000000001" customHeight="1" x14ac:dyDescent="0.15">
      <c r="B85" s="192"/>
      <c r="C85" s="160" t="s">
        <v>70</v>
      </c>
      <c r="D85" s="160"/>
      <c r="E85" s="68"/>
      <c r="F85" s="68"/>
      <c r="G85" s="68"/>
      <c r="H85" s="68"/>
      <c r="I85" s="25">
        <f t="shared" si="5"/>
        <v>0</v>
      </c>
      <c r="J85" s="25">
        <f t="shared" si="6"/>
        <v>0</v>
      </c>
      <c r="K85" s="25"/>
      <c r="L85" s="26">
        <f t="shared" si="7"/>
        <v>0</v>
      </c>
      <c r="M85" s="27">
        <f t="shared" si="8"/>
        <v>0</v>
      </c>
      <c r="N85" s="9"/>
    </row>
    <row r="86" spans="2:14" s="5" customFormat="1" ht="20.100000000000001" customHeight="1" x14ac:dyDescent="0.15">
      <c r="B86" s="193"/>
      <c r="C86" s="175" t="s">
        <v>76</v>
      </c>
      <c r="D86" s="175"/>
      <c r="E86" s="97"/>
      <c r="F86" s="97"/>
      <c r="G86" s="97"/>
      <c r="H86" s="97"/>
      <c r="I86" s="98">
        <f t="shared" si="5"/>
        <v>0</v>
      </c>
      <c r="J86" s="98">
        <f t="shared" si="6"/>
        <v>0</v>
      </c>
      <c r="K86" s="98"/>
      <c r="L86" s="99">
        <f t="shared" si="7"/>
        <v>0</v>
      </c>
      <c r="M86" s="100">
        <f t="shared" si="8"/>
        <v>0</v>
      </c>
      <c r="N86" s="9"/>
    </row>
    <row r="87" spans="2:14" s="5" customFormat="1" ht="20.100000000000001" customHeight="1" x14ac:dyDescent="0.15">
      <c r="B87" s="193"/>
      <c r="C87" s="160" t="s">
        <v>77</v>
      </c>
      <c r="D87" s="160"/>
      <c r="E87" s="68"/>
      <c r="F87" s="68"/>
      <c r="G87" s="68"/>
      <c r="H87" s="68"/>
      <c r="I87" s="25">
        <f t="shared" si="5"/>
        <v>0</v>
      </c>
      <c r="J87" s="25">
        <f t="shared" si="6"/>
        <v>0</v>
      </c>
      <c r="K87" s="25"/>
      <c r="L87" s="26">
        <f t="shared" si="7"/>
        <v>0</v>
      </c>
      <c r="M87" s="27">
        <f t="shared" si="8"/>
        <v>0</v>
      </c>
      <c r="N87" s="9"/>
    </row>
    <row r="88" spans="2:14" s="5" customFormat="1" ht="20.100000000000001" customHeight="1" thickBot="1" x14ac:dyDescent="0.2">
      <c r="B88" s="200"/>
      <c r="C88" s="176" t="s">
        <v>78</v>
      </c>
      <c r="D88" s="176"/>
      <c r="E88" s="101"/>
      <c r="F88" s="101"/>
      <c r="G88" s="101"/>
      <c r="H88" s="101"/>
      <c r="I88" s="30">
        <f t="shared" si="5"/>
        <v>0</v>
      </c>
      <c r="J88" s="30">
        <f t="shared" si="6"/>
        <v>0</v>
      </c>
      <c r="K88" s="30"/>
      <c r="L88" s="81">
        <f t="shared" si="7"/>
        <v>0</v>
      </c>
      <c r="M88" s="82">
        <f t="shared" si="8"/>
        <v>0</v>
      </c>
      <c r="N88" s="9"/>
    </row>
  </sheetData>
  <sheetProtection selectLockedCells="1"/>
  <mergeCells count="17">
    <mergeCell ref="B39:D39"/>
    <mergeCell ref="B59:D59"/>
    <mergeCell ref="B68:D68"/>
    <mergeCell ref="B85:B86"/>
    <mergeCell ref="B87:B88"/>
    <mergeCell ref="B8:D8"/>
    <mergeCell ref="B10:B11"/>
    <mergeCell ref="B13:B21"/>
    <mergeCell ref="B23:B27"/>
    <mergeCell ref="B29:B33"/>
    <mergeCell ref="B36:B38"/>
    <mergeCell ref="B2:M2"/>
    <mergeCell ref="L3:M3"/>
    <mergeCell ref="B4:D4"/>
    <mergeCell ref="L4:M4"/>
    <mergeCell ref="L5:M5"/>
    <mergeCell ref="B7:D7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xSplit="4" ySplit="6" topLeftCell="E7" activePane="bottomRight" state="frozen"/>
      <selection activeCell="E20" sqref="E20"/>
      <selection pane="topRight" activeCell="E20" sqref="E20"/>
      <selection pane="bottomLeft" activeCell="E20" sqref="E20"/>
      <selection pane="bottomRight" activeCell="O24" sqref="O24"/>
    </sheetView>
  </sheetViews>
  <sheetFormatPr defaultRowHeight="12" x14ac:dyDescent="0.15"/>
  <cols>
    <col min="1" max="3" width="1.77734375" style="3" customWidth="1"/>
    <col min="4" max="4" width="18.777343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206" t="s">
        <v>152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</row>
    <row r="3" spans="2:16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7" t="str">
        <f>'군구세외 일반회계 '!L3:M3</f>
        <v>서구</v>
      </c>
      <c r="M3" s="207"/>
    </row>
    <row r="4" spans="2:16" s="4" customFormat="1" ht="18.75" customHeight="1" thickBot="1" x14ac:dyDescent="0.2">
      <c r="B4" s="208" t="s">
        <v>149</v>
      </c>
      <c r="C4" s="208"/>
      <c r="D4" s="208"/>
      <c r="E4" s="1"/>
      <c r="F4" s="1"/>
      <c r="G4" s="1"/>
      <c r="H4" s="1"/>
      <c r="I4" s="1"/>
      <c r="J4" s="1"/>
      <c r="K4" s="1"/>
      <c r="L4" s="209" t="s">
        <v>16</v>
      </c>
      <c r="M4" s="209"/>
    </row>
    <row r="5" spans="2:16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10" t="s">
        <v>13</v>
      </c>
      <c r="M5" s="211"/>
    </row>
    <row r="6" spans="2:16" s="5" customFormat="1" ht="26.25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82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6" s="9" customFormat="1" ht="20.100000000000001" customHeight="1" x14ac:dyDescent="0.15">
      <c r="B7" s="212" t="s">
        <v>71</v>
      </c>
      <c r="C7" s="213"/>
      <c r="D7" s="213"/>
      <c r="E7" s="64">
        <f>SUM(E8:E9)</f>
        <v>5050000000</v>
      </c>
      <c r="F7" s="64">
        <f>SUM(F8:F9)</f>
        <v>36492262167</v>
      </c>
      <c r="G7" s="64">
        <f>SUM(G8:G9)</f>
        <v>6868449793</v>
      </c>
      <c r="H7" s="64">
        <f>SUM(H8:H9)</f>
        <v>903370655</v>
      </c>
      <c r="I7" s="64">
        <f>F7-G7-H7</f>
        <v>28720441719</v>
      </c>
      <c r="J7" s="64">
        <f>I7-K7</f>
        <v>28232290689</v>
      </c>
      <c r="K7" s="64">
        <f>SUM(K8:K9)</f>
        <v>488151030</v>
      </c>
      <c r="L7" s="75">
        <f t="shared" ref="L7:L15" si="0">IFERROR(G7/E7,0)*100</f>
        <v>136.00890679207919</v>
      </c>
      <c r="M7" s="76">
        <f t="shared" ref="M7:M15" si="1">IFERROR(G7/F7,0)*100</f>
        <v>18.821660771721486</v>
      </c>
    </row>
    <row r="8" spans="2:16" s="9" customFormat="1" ht="20.100000000000001" customHeight="1" x14ac:dyDescent="0.15">
      <c r="B8" s="214"/>
      <c r="C8" s="123" t="s">
        <v>85</v>
      </c>
      <c r="D8" s="118"/>
      <c r="E8" s="119">
        <f t="shared" ref="E8:H9" si="2">E11+E32</f>
        <v>4350000000</v>
      </c>
      <c r="F8" s="119">
        <f t="shared" si="2"/>
        <v>6812872486</v>
      </c>
      <c r="G8" s="119">
        <f t="shared" si="2"/>
        <v>4718265597</v>
      </c>
      <c r="H8" s="119">
        <f t="shared" si="2"/>
        <v>8170440</v>
      </c>
      <c r="I8" s="119">
        <f t="shared" ref="I8:I36" si="3">F8-G8-H8</f>
        <v>2086436449</v>
      </c>
      <c r="J8" s="119">
        <f t="shared" ref="J8:J36" si="4">I8-K8</f>
        <v>1598285419</v>
      </c>
      <c r="K8" s="119">
        <f>K11+K32</f>
        <v>488151030</v>
      </c>
      <c r="L8" s="120">
        <f>IFERROR(G8/E8,0)*100</f>
        <v>108.46587579310345</v>
      </c>
      <c r="M8" s="121">
        <f>IFERROR(G8/F8,0)*100</f>
        <v>69.255157889652594</v>
      </c>
    </row>
    <row r="9" spans="2:16" s="9" customFormat="1" ht="20.100000000000001" customHeight="1" thickBot="1" x14ac:dyDescent="0.2">
      <c r="B9" s="215"/>
      <c r="C9" s="124" t="s">
        <v>86</v>
      </c>
      <c r="D9" s="114"/>
      <c r="E9" s="115">
        <f t="shared" si="2"/>
        <v>700000000</v>
      </c>
      <c r="F9" s="115">
        <f t="shared" si="2"/>
        <v>29679389681</v>
      </c>
      <c r="G9" s="115">
        <f t="shared" si="2"/>
        <v>2150184196</v>
      </c>
      <c r="H9" s="115">
        <f t="shared" si="2"/>
        <v>895200215</v>
      </c>
      <c r="I9" s="115">
        <f t="shared" si="3"/>
        <v>26634005270</v>
      </c>
      <c r="J9" s="115">
        <f t="shared" si="4"/>
        <v>26634005270</v>
      </c>
      <c r="K9" s="115">
        <f>K12+K33</f>
        <v>0</v>
      </c>
      <c r="L9" s="116">
        <f>IFERROR(G9/E9,0)*100</f>
        <v>307.16917085714283</v>
      </c>
      <c r="M9" s="117">
        <f>IFERROR(G9/F9,0)*100</f>
        <v>7.2447048915446333</v>
      </c>
    </row>
    <row r="10" spans="2:16" s="9" customFormat="1" ht="20.100000000000001" customHeight="1" x14ac:dyDescent="0.15">
      <c r="B10" s="222" t="s">
        <v>87</v>
      </c>
      <c r="C10" s="223"/>
      <c r="D10" s="223"/>
      <c r="E10" s="129">
        <f>SUM(E11:E12)</f>
        <v>2370000000</v>
      </c>
      <c r="F10" s="129">
        <f>SUM(F11:F12)</f>
        <v>26683550257</v>
      </c>
      <c r="G10" s="129">
        <f>SUM(G11:G12)</f>
        <v>2930732163</v>
      </c>
      <c r="H10" s="129">
        <f>SUM(H11:H12)</f>
        <v>456271945</v>
      </c>
      <c r="I10" s="129">
        <f t="shared" si="3"/>
        <v>23296546149</v>
      </c>
      <c r="J10" s="129">
        <f t="shared" si="4"/>
        <v>23100925119</v>
      </c>
      <c r="K10" s="129">
        <f>SUM(K11:K12)</f>
        <v>195621030</v>
      </c>
      <c r="L10" s="129">
        <f t="shared" si="0"/>
        <v>123.65958493670885</v>
      </c>
      <c r="M10" s="130">
        <f t="shared" si="1"/>
        <v>10.98329170883537</v>
      </c>
    </row>
    <row r="11" spans="2:16" s="9" customFormat="1" ht="20.100000000000001" customHeight="1" x14ac:dyDescent="0.15">
      <c r="B11" s="218"/>
      <c r="C11" s="125" t="s">
        <v>85</v>
      </c>
      <c r="D11" s="125"/>
      <c r="E11" s="126">
        <f t="shared" ref="E11:H12" si="5">E14+E17+E20+E23+E26+E29</f>
        <v>2370000000</v>
      </c>
      <c r="F11" s="126">
        <f t="shared" si="5"/>
        <v>2639019336</v>
      </c>
      <c r="G11" s="126">
        <f t="shared" si="5"/>
        <v>1457288157</v>
      </c>
      <c r="H11" s="126">
        <f t="shared" si="5"/>
        <v>1660120</v>
      </c>
      <c r="I11" s="127">
        <f t="shared" si="3"/>
        <v>1180071059</v>
      </c>
      <c r="J11" s="127">
        <f t="shared" si="4"/>
        <v>984450029</v>
      </c>
      <c r="K11" s="126">
        <f>K14+K17+K20+K23+K26+K29</f>
        <v>195621030</v>
      </c>
      <c r="L11" s="127">
        <f t="shared" si="0"/>
        <v>61.4889517721519</v>
      </c>
      <c r="M11" s="128">
        <f t="shared" si="1"/>
        <v>55.220821504431747</v>
      </c>
    </row>
    <row r="12" spans="2:16" s="9" customFormat="1" ht="20.100000000000001" customHeight="1" x14ac:dyDescent="0.15">
      <c r="B12" s="224"/>
      <c r="C12" s="125" t="s">
        <v>86</v>
      </c>
      <c r="D12" s="125"/>
      <c r="E12" s="126">
        <f t="shared" si="5"/>
        <v>0</v>
      </c>
      <c r="F12" s="126">
        <f t="shared" si="5"/>
        <v>24044530921</v>
      </c>
      <c r="G12" s="126">
        <f t="shared" si="5"/>
        <v>1473444006</v>
      </c>
      <c r="H12" s="126">
        <f t="shared" si="5"/>
        <v>454611825</v>
      </c>
      <c r="I12" s="127">
        <f t="shared" si="3"/>
        <v>22116475090</v>
      </c>
      <c r="J12" s="127">
        <f t="shared" si="4"/>
        <v>22116475090</v>
      </c>
      <c r="K12" s="126">
        <f>K15+K18+K21+K24+K27+K30</f>
        <v>0</v>
      </c>
      <c r="L12" s="127">
        <f t="shared" si="0"/>
        <v>0</v>
      </c>
      <c r="M12" s="128">
        <f t="shared" si="1"/>
        <v>6.127979833921918</v>
      </c>
    </row>
    <row r="13" spans="2:16" s="9" customFormat="1" ht="20.100000000000001" customHeight="1" x14ac:dyDescent="0.15">
      <c r="B13" s="106" t="s">
        <v>88</v>
      </c>
      <c r="C13" s="107"/>
      <c r="D13" s="107"/>
      <c r="E13" s="52">
        <f>SUM(E14:E15)</f>
        <v>0</v>
      </c>
      <c r="F13" s="52">
        <f>SUM(F14:F15)</f>
        <v>195303450</v>
      </c>
      <c r="G13" s="52">
        <f>SUM(G14:G15)</f>
        <v>7637900</v>
      </c>
      <c r="H13" s="52">
        <f>SUM(H14:H15)</f>
        <v>4550940</v>
      </c>
      <c r="I13" s="52">
        <f t="shared" si="3"/>
        <v>183114610</v>
      </c>
      <c r="J13" s="52">
        <f t="shared" si="4"/>
        <v>182665430</v>
      </c>
      <c r="K13" s="52">
        <f>SUM(K14:K15)</f>
        <v>449180</v>
      </c>
      <c r="L13" s="52">
        <f t="shared" si="0"/>
        <v>0</v>
      </c>
      <c r="M13" s="66">
        <f t="shared" si="1"/>
        <v>3.9107860101805678</v>
      </c>
    </row>
    <row r="14" spans="2:16" s="9" customFormat="1" ht="20.100000000000001" customHeight="1" x14ac:dyDescent="0.15">
      <c r="B14" s="70" t="s">
        <v>0</v>
      </c>
      <c r="C14" s="11" t="s">
        <v>85</v>
      </c>
      <c r="D14" s="11"/>
      <c r="E14" s="35"/>
      <c r="F14" s="35">
        <v>11230380</v>
      </c>
      <c r="G14" s="35">
        <v>7381510</v>
      </c>
      <c r="H14" s="35">
        <v>0</v>
      </c>
      <c r="I14" s="25">
        <f t="shared" si="3"/>
        <v>3848870</v>
      </c>
      <c r="J14" s="25">
        <f t="shared" si="4"/>
        <v>3399690</v>
      </c>
      <c r="K14" s="25">
        <v>449180</v>
      </c>
      <c r="L14" s="25">
        <f t="shared" si="0"/>
        <v>0</v>
      </c>
      <c r="M14" s="67">
        <f t="shared" si="1"/>
        <v>65.728051944813984</v>
      </c>
    </row>
    <row r="15" spans="2:16" s="9" customFormat="1" ht="20.100000000000001" customHeight="1" x14ac:dyDescent="0.15">
      <c r="B15" s="71"/>
      <c r="C15" s="11" t="s">
        <v>86</v>
      </c>
      <c r="D15" s="11"/>
      <c r="E15" s="35"/>
      <c r="F15" s="35">
        <v>184073070</v>
      </c>
      <c r="G15" s="35">
        <v>256390</v>
      </c>
      <c r="H15" s="35">
        <v>4550940</v>
      </c>
      <c r="I15" s="25">
        <f t="shared" si="3"/>
        <v>179265740</v>
      </c>
      <c r="J15" s="25">
        <f t="shared" si="4"/>
        <v>179265740</v>
      </c>
      <c r="K15" s="25"/>
      <c r="L15" s="25">
        <f t="shared" si="0"/>
        <v>0</v>
      </c>
      <c r="M15" s="67">
        <f t="shared" si="1"/>
        <v>0.1392870776806189</v>
      </c>
      <c r="O15" s="122"/>
      <c r="P15" s="122"/>
    </row>
    <row r="16" spans="2:16" s="9" customFormat="1" ht="20.100000000000001" customHeight="1" x14ac:dyDescent="0.15">
      <c r="B16" s="106" t="s">
        <v>89</v>
      </c>
      <c r="C16" s="107"/>
      <c r="D16" s="107"/>
      <c r="E16" s="52">
        <f>SUM(E17:E18)</f>
        <v>1350000000</v>
      </c>
      <c r="F16" s="52">
        <f>SUM(F17:F18)</f>
        <v>14082815407</v>
      </c>
      <c r="G16" s="52">
        <f>SUM(G17:G18)</f>
        <v>1098196751</v>
      </c>
      <c r="H16" s="52">
        <f>SUM(H17:H18)</f>
        <v>279458745</v>
      </c>
      <c r="I16" s="52">
        <f t="shared" si="3"/>
        <v>12705159911</v>
      </c>
      <c r="J16" s="52">
        <f t="shared" si="4"/>
        <v>12600327061</v>
      </c>
      <c r="K16" s="52">
        <f>SUM(K17:K18)</f>
        <v>104832850</v>
      </c>
      <c r="L16" s="52">
        <f t="shared" ref="L16:L21" si="6">IFERROR(G16/E16,0)*100</f>
        <v>81.347907481481485</v>
      </c>
      <c r="M16" s="66">
        <f t="shared" ref="M16:M21" si="7">IFERROR(G16/F16,0)*100</f>
        <v>7.798133535529626</v>
      </c>
    </row>
    <row r="17" spans="2:16" s="9" customFormat="1" ht="20.100000000000001" customHeight="1" x14ac:dyDescent="0.15">
      <c r="B17" s="70" t="s">
        <v>0</v>
      </c>
      <c r="C17" s="11" t="s">
        <v>85</v>
      </c>
      <c r="D17" s="11"/>
      <c r="E17" s="35">
        <v>1350000000</v>
      </c>
      <c r="F17" s="35">
        <v>750670590</v>
      </c>
      <c r="G17" s="35">
        <v>253022800</v>
      </c>
      <c r="H17" s="35">
        <v>1638560</v>
      </c>
      <c r="I17" s="25">
        <f t="shared" si="3"/>
        <v>496009230</v>
      </c>
      <c r="J17" s="25">
        <f t="shared" si="4"/>
        <v>391176380</v>
      </c>
      <c r="K17" s="25">
        <v>104832850</v>
      </c>
      <c r="L17" s="25">
        <f t="shared" si="6"/>
        <v>18.74242962962963</v>
      </c>
      <c r="M17" s="67">
        <f t="shared" si="7"/>
        <v>33.706235913678192</v>
      </c>
    </row>
    <row r="18" spans="2:16" s="9" customFormat="1" ht="20.100000000000001" customHeight="1" x14ac:dyDescent="0.15">
      <c r="B18" s="71"/>
      <c r="C18" s="11" t="s">
        <v>86</v>
      </c>
      <c r="D18" s="11"/>
      <c r="E18" s="35"/>
      <c r="F18" s="35">
        <v>13332144817</v>
      </c>
      <c r="G18" s="35">
        <v>845173951</v>
      </c>
      <c r="H18" s="35">
        <v>277820185</v>
      </c>
      <c r="I18" s="25">
        <f t="shared" si="3"/>
        <v>12209150681</v>
      </c>
      <c r="J18" s="25">
        <f t="shared" si="4"/>
        <v>12209150681</v>
      </c>
      <c r="K18" s="25"/>
      <c r="L18" s="25">
        <f t="shared" si="6"/>
        <v>0</v>
      </c>
      <c r="M18" s="67">
        <f t="shared" si="7"/>
        <v>6.3393697158337732</v>
      </c>
      <c r="O18" s="122"/>
      <c r="P18" s="122"/>
    </row>
    <row r="19" spans="2:16" s="9" customFormat="1" ht="20.100000000000001" customHeight="1" x14ac:dyDescent="0.15">
      <c r="B19" s="106" t="s">
        <v>90</v>
      </c>
      <c r="C19" s="107"/>
      <c r="D19" s="107"/>
      <c r="E19" s="52">
        <f>SUM(E20:E21)</f>
        <v>720000000</v>
      </c>
      <c r="F19" s="52">
        <f>SUM(F20:F21)</f>
        <v>4589336677</v>
      </c>
      <c r="G19" s="52">
        <f>SUM(G20:G21)</f>
        <v>639214405</v>
      </c>
      <c r="H19" s="52">
        <f>SUM(H20:H21)</f>
        <v>103346020</v>
      </c>
      <c r="I19" s="52">
        <f t="shared" si="3"/>
        <v>3846776252</v>
      </c>
      <c r="J19" s="52">
        <f t="shared" si="4"/>
        <v>3791506252</v>
      </c>
      <c r="K19" s="52">
        <f>SUM(K20:K21)</f>
        <v>55270000</v>
      </c>
      <c r="L19" s="52">
        <f t="shared" si="6"/>
        <v>88.779778472222233</v>
      </c>
      <c r="M19" s="66">
        <f t="shared" si="7"/>
        <v>13.92825259919365</v>
      </c>
    </row>
    <row r="20" spans="2:16" s="9" customFormat="1" ht="20.100000000000001" customHeight="1" x14ac:dyDescent="0.15">
      <c r="B20" s="70" t="s">
        <v>0</v>
      </c>
      <c r="C20" s="11" t="s">
        <v>85</v>
      </c>
      <c r="D20" s="11"/>
      <c r="E20" s="35">
        <v>720000000</v>
      </c>
      <c r="F20" s="35">
        <v>495929630</v>
      </c>
      <c r="G20" s="35">
        <v>272073640</v>
      </c>
      <c r="H20" s="35">
        <v>21560</v>
      </c>
      <c r="I20" s="25">
        <f t="shared" si="3"/>
        <v>223834430</v>
      </c>
      <c r="J20" s="25">
        <f t="shared" si="4"/>
        <v>168564430</v>
      </c>
      <c r="K20" s="25">
        <v>55270000</v>
      </c>
      <c r="L20" s="25">
        <f t="shared" si="6"/>
        <v>37.788005555555557</v>
      </c>
      <c r="M20" s="67">
        <f t="shared" si="7"/>
        <v>54.861339904211817</v>
      </c>
    </row>
    <row r="21" spans="2:16" s="9" customFormat="1" ht="20.100000000000001" customHeight="1" x14ac:dyDescent="0.15">
      <c r="B21" s="71"/>
      <c r="C21" s="11" t="s">
        <v>86</v>
      </c>
      <c r="D21" s="11"/>
      <c r="E21" s="35"/>
      <c r="F21" s="35">
        <v>4093407047</v>
      </c>
      <c r="G21" s="35">
        <v>367140765</v>
      </c>
      <c r="H21" s="35">
        <v>103324460</v>
      </c>
      <c r="I21" s="25">
        <f t="shared" si="3"/>
        <v>3622941822</v>
      </c>
      <c r="J21" s="25">
        <f t="shared" si="4"/>
        <v>3622941822</v>
      </c>
      <c r="K21" s="25"/>
      <c r="L21" s="25">
        <f t="shared" si="6"/>
        <v>0</v>
      </c>
      <c r="M21" s="67">
        <f t="shared" si="7"/>
        <v>8.9690754128415406</v>
      </c>
      <c r="O21" s="122"/>
      <c r="P21" s="122"/>
    </row>
    <row r="22" spans="2:16" s="9" customFormat="1" ht="20.100000000000001" customHeight="1" x14ac:dyDescent="0.15">
      <c r="B22" s="106" t="s">
        <v>91</v>
      </c>
      <c r="C22" s="107"/>
      <c r="D22" s="107"/>
      <c r="E22" s="52">
        <f>SUM(E23:E24)</f>
        <v>0</v>
      </c>
      <c r="F22" s="52">
        <f>SUM(F23:F24)</f>
        <v>727550924</v>
      </c>
      <c r="G22" s="52">
        <f>SUM(G23:G24)</f>
        <v>19048000</v>
      </c>
      <c r="H22" s="52">
        <f>SUM(H23:H24)</f>
        <v>35133970</v>
      </c>
      <c r="I22" s="52">
        <f t="shared" si="3"/>
        <v>673368954</v>
      </c>
      <c r="J22" s="52">
        <f t="shared" si="4"/>
        <v>673368954</v>
      </c>
      <c r="K22" s="52">
        <f>SUM(K23:K24)</f>
        <v>0</v>
      </c>
      <c r="L22" s="52">
        <f t="shared" ref="L22:L33" si="8">IFERROR(G22/E22,0)*100</f>
        <v>0</v>
      </c>
      <c r="M22" s="66">
        <f t="shared" ref="M22:M33" si="9">IFERROR(G22/F22,0)*100</f>
        <v>2.6180985236436869</v>
      </c>
    </row>
    <row r="23" spans="2:16" s="9" customFormat="1" ht="20.100000000000001" customHeight="1" x14ac:dyDescent="0.15">
      <c r="B23" s="70" t="s">
        <v>0</v>
      </c>
      <c r="C23" s="11" t="s">
        <v>85</v>
      </c>
      <c r="D23" s="11"/>
      <c r="E23" s="35"/>
      <c r="F23" s="35">
        <v>0</v>
      </c>
      <c r="G23" s="35">
        <v>0</v>
      </c>
      <c r="H23" s="35">
        <v>0</v>
      </c>
      <c r="I23" s="25">
        <f t="shared" si="3"/>
        <v>0</v>
      </c>
      <c r="J23" s="25">
        <f t="shared" si="4"/>
        <v>0</v>
      </c>
      <c r="K23" s="25"/>
      <c r="L23" s="25">
        <f t="shared" si="8"/>
        <v>0</v>
      </c>
      <c r="M23" s="67">
        <f t="shared" si="9"/>
        <v>0</v>
      </c>
    </row>
    <row r="24" spans="2:16" s="9" customFormat="1" ht="20.100000000000001" customHeight="1" x14ac:dyDescent="0.15">
      <c r="B24" s="71"/>
      <c r="C24" s="11" t="s">
        <v>86</v>
      </c>
      <c r="D24" s="11"/>
      <c r="E24" s="35"/>
      <c r="F24" s="35">
        <v>727550924</v>
      </c>
      <c r="G24" s="35">
        <v>19048000</v>
      </c>
      <c r="H24" s="35">
        <v>35133970</v>
      </c>
      <c r="I24" s="25">
        <f t="shared" si="3"/>
        <v>673368954</v>
      </c>
      <c r="J24" s="25">
        <f t="shared" si="4"/>
        <v>673368954</v>
      </c>
      <c r="K24" s="25"/>
      <c r="L24" s="25">
        <f t="shared" si="8"/>
        <v>0</v>
      </c>
      <c r="M24" s="67">
        <f t="shared" si="9"/>
        <v>2.6180985236436869</v>
      </c>
      <c r="O24" s="122"/>
      <c r="P24" s="122"/>
    </row>
    <row r="25" spans="2:16" s="9" customFormat="1" ht="20.100000000000001" customHeight="1" x14ac:dyDescent="0.15">
      <c r="B25" s="106" t="s">
        <v>92</v>
      </c>
      <c r="C25" s="107"/>
      <c r="D25" s="107"/>
      <c r="E25" s="52">
        <f>SUM(E26:E27)</f>
        <v>0</v>
      </c>
      <c r="F25" s="52">
        <f>SUM(F26:F27)</f>
        <v>3863298123</v>
      </c>
      <c r="G25" s="52">
        <f>SUM(G26:G27)</f>
        <v>4155110</v>
      </c>
      <c r="H25" s="52">
        <f>SUM(H26:H27)</f>
        <v>0</v>
      </c>
      <c r="I25" s="52">
        <f t="shared" si="3"/>
        <v>3859143013</v>
      </c>
      <c r="J25" s="52">
        <f t="shared" si="4"/>
        <v>3859143013</v>
      </c>
      <c r="K25" s="52">
        <f>SUM(K26:K27)</f>
        <v>0</v>
      </c>
      <c r="L25" s="52">
        <f t="shared" si="8"/>
        <v>0</v>
      </c>
      <c r="M25" s="66">
        <f t="shared" si="9"/>
        <v>0.10755343925602605</v>
      </c>
    </row>
    <row r="26" spans="2:16" s="9" customFormat="1" ht="20.100000000000001" customHeight="1" x14ac:dyDescent="0.15">
      <c r="B26" s="70" t="s">
        <v>0</v>
      </c>
      <c r="C26" s="11" t="s">
        <v>85</v>
      </c>
      <c r="D26" s="11"/>
      <c r="E26" s="35"/>
      <c r="F26" s="35">
        <v>0</v>
      </c>
      <c r="G26" s="35">
        <v>0</v>
      </c>
      <c r="H26" s="35">
        <v>0</v>
      </c>
      <c r="I26" s="25">
        <f t="shared" si="3"/>
        <v>0</v>
      </c>
      <c r="J26" s="25">
        <f t="shared" si="4"/>
        <v>0</v>
      </c>
      <c r="K26" s="25"/>
      <c r="L26" s="25">
        <f t="shared" si="8"/>
        <v>0</v>
      </c>
      <c r="M26" s="67">
        <f t="shared" si="9"/>
        <v>0</v>
      </c>
    </row>
    <row r="27" spans="2:16" s="9" customFormat="1" ht="20.100000000000001" customHeight="1" x14ac:dyDescent="0.15">
      <c r="B27" s="71"/>
      <c r="C27" s="11" t="s">
        <v>86</v>
      </c>
      <c r="D27" s="11"/>
      <c r="E27" s="35"/>
      <c r="F27" s="35">
        <v>3863298123</v>
      </c>
      <c r="G27" s="35">
        <v>4155110</v>
      </c>
      <c r="H27" s="35">
        <v>0</v>
      </c>
      <c r="I27" s="25">
        <f t="shared" si="3"/>
        <v>3859143013</v>
      </c>
      <c r="J27" s="25">
        <f t="shared" si="4"/>
        <v>3859143013</v>
      </c>
      <c r="K27" s="25"/>
      <c r="L27" s="25">
        <f t="shared" si="8"/>
        <v>0</v>
      </c>
      <c r="M27" s="67">
        <f t="shared" si="9"/>
        <v>0.10755343925602605</v>
      </c>
      <c r="O27" s="122"/>
      <c r="P27" s="122"/>
    </row>
    <row r="28" spans="2:16" s="9" customFormat="1" ht="20.100000000000001" customHeight="1" x14ac:dyDescent="0.15">
      <c r="B28" s="106" t="s">
        <v>93</v>
      </c>
      <c r="C28" s="107"/>
      <c r="D28" s="107"/>
      <c r="E28" s="52">
        <f>SUM(E29:E30)</f>
        <v>300000000</v>
      </c>
      <c r="F28" s="52">
        <f>SUM(F29:F30)</f>
        <v>3225245676</v>
      </c>
      <c r="G28" s="52">
        <f>SUM(G29:G30)</f>
        <v>1162479997</v>
      </c>
      <c r="H28" s="52">
        <f>SUM(H29:H30)</f>
        <v>33782270</v>
      </c>
      <c r="I28" s="52">
        <f t="shared" si="3"/>
        <v>2028983409</v>
      </c>
      <c r="J28" s="52">
        <f t="shared" si="4"/>
        <v>1993914409</v>
      </c>
      <c r="K28" s="52">
        <f>SUM(K29:K30)</f>
        <v>35069000</v>
      </c>
      <c r="L28" s="52">
        <f t="shared" si="8"/>
        <v>387.49333233333334</v>
      </c>
      <c r="M28" s="66">
        <f t="shared" si="9"/>
        <v>36.04314566330109</v>
      </c>
    </row>
    <row r="29" spans="2:16" s="9" customFormat="1" ht="20.100000000000001" customHeight="1" x14ac:dyDescent="0.15">
      <c r="B29" s="70" t="s">
        <v>0</v>
      </c>
      <c r="C29" s="11" t="s">
        <v>85</v>
      </c>
      <c r="D29" s="11"/>
      <c r="E29" s="35">
        <v>300000000</v>
      </c>
      <c r="F29" s="35">
        <v>1381188736</v>
      </c>
      <c r="G29" s="35">
        <v>924810207</v>
      </c>
      <c r="H29" s="35">
        <v>0</v>
      </c>
      <c r="I29" s="25">
        <f t="shared" si="3"/>
        <v>456378529</v>
      </c>
      <c r="J29" s="25">
        <f t="shared" si="4"/>
        <v>421309529</v>
      </c>
      <c r="K29" s="25">
        <v>35069000</v>
      </c>
      <c r="L29" s="25">
        <f t="shared" si="8"/>
        <v>308.27006899999998</v>
      </c>
      <c r="M29" s="67">
        <f t="shared" si="9"/>
        <v>66.957554959382463</v>
      </c>
    </row>
    <row r="30" spans="2:16" s="9" customFormat="1" ht="20.100000000000001" customHeight="1" thickBot="1" x14ac:dyDescent="0.2">
      <c r="B30" s="71"/>
      <c r="C30" s="11" t="s">
        <v>86</v>
      </c>
      <c r="D30" s="11"/>
      <c r="E30" s="35"/>
      <c r="F30" s="35">
        <v>1844056940</v>
      </c>
      <c r="G30" s="35">
        <v>237669790</v>
      </c>
      <c r="H30" s="35">
        <v>33782270</v>
      </c>
      <c r="I30" s="25">
        <f t="shared" si="3"/>
        <v>1572604880</v>
      </c>
      <c r="J30" s="25">
        <f t="shared" si="4"/>
        <v>1572604880</v>
      </c>
      <c r="K30" s="25"/>
      <c r="L30" s="25">
        <f t="shared" si="8"/>
        <v>0</v>
      </c>
      <c r="M30" s="67">
        <f t="shared" si="9"/>
        <v>12.888419269743373</v>
      </c>
      <c r="O30" s="122"/>
      <c r="P30" s="122"/>
    </row>
    <row r="31" spans="2:16" s="9" customFormat="1" ht="20.100000000000001" customHeight="1" x14ac:dyDescent="0.15">
      <c r="B31" s="216" t="s">
        <v>94</v>
      </c>
      <c r="C31" s="217"/>
      <c r="D31" s="217"/>
      <c r="E31" s="133">
        <f>SUM(E32:E33)</f>
        <v>2680000000</v>
      </c>
      <c r="F31" s="133">
        <f>SUM(F32:F33)</f>
        <v>9808711910</v>
      </c>
      <c r="G31" s="133">
        <f>SUM(G32:G33)</f>
        <v>3937717630</v>
      </c>
      <c r="H31" s="133">
        <f>SUM(H32:H33)</f>
        <v>447098710</v>
      </c>
      <c r="I31" s="133">
        <f t="shared" si="3"/>
        <v>5423895570</v>
      </c>
      <c r="J31" s="133">
        <f t="shared" si="4"/>
        <v>5131365570</v>
      </c>
      <c r="K31" s="133">
        <f>SUM(K32:K33)</f>
        <v>292530000</v>
      </c>
      <c r="L31" s="133">
        <f t="shared" si="8"/>
        <v>146.92976231343283</v>
      </c>
      <c r="M31" s="134">
        <f t="shared" si="9"/>
        <v>40.14510433307241</v>
      </c>
    </row>
    <row r="32" spans="2:16" s="9" customFormat="1" ht="20.100000000000001" customHeight="1" x14ac:dyDescent="0.15">
      <c r="B32" s="218"/>
      <c r="C32" s="125" t="s">
        <v>85</v>
      </c>
      <c r="D32" s="125"/>
      <c r="E32" s="126">
        <f t="shared" ref="E32:H33" si="10">E35</f>
        <v>1980000000</v>
      </c>
      <c r="F32" s="126">
        <f t="shared" si="10"/>
        <v>4173853150</v>
      </c>
      <c r="G32" s="126">
        <f t="shared" si="10"/>
        <v>3260977440</v>
      </c>
      <c r="H32" s="126">
        <f t="shared" si="10"/>
        <v>6510320</v>
      </c>
      <c r="I32" s="127">
        <f t="shared" si="3"/>
        <v>906365390</v>
      </c>
      <c r="J32" s="127">
        <f t="shared" si="4"/>
        <v>613835390</v>
      </c>
      <c r="K32" s="127">
        <f>K35</f>
        <v>292530000</v>
      </c>
      <c r="L32" s="127">
        <f t="shared" si="8"/>
        <v>164.69583030303031</v>
      </c>
      <c r="M32" s="128">
        <f t="shared" si="9"/>
        <v>78.12870560623341</v>
      </c>
    </row>
    <row r="33" spans="2:16" s="9" customFormat="1" ht="20.100000000000001" customHeight="1" thickBot="1" x14ac:dyDescent="0.2">
      <c r="B33" s="219"/>
      <c r="C33" s="135" t="s">
        <v>86</v>
      </c>
      <c r="D33" s="135"/>
      <c r="E33" s="136">
        <f t="shared" si="10"/>
        <v>700000000</v>
      </c>
      <c r="F33" s="136">
        <f t="shared" si="10"/>
        <v>5634858760</v>
      </c>
      <c r="G33" s="136">
        <f t="shared" si="10"/>
        <v>676740190</v>
      </c>
      <c r="H33" s="136">
        <f t="shared" si="10"/>
        <v>440588390</v>
      </c>
      <c r="I33" s="137">
        <f t="shared" si="3"/>
        <v>4517530180</v>
      </c>
      <c r="J33" s="137">
        <f t="shared" si="4"/>
        <v>4517530180</v>
      </c>
      <c r="K33" s="137">
        <f>K36</f>
        <v>0</v>
      </c>
      <c r="L33" s="137">
        <f t="shared" si="8"/>
        <v>96.677170000000004</v>
      </c>
      <c r="M33" s="138">
        <f t="shared" si="9"/>
        <v>12.009887360513009</v>
      </c>
    </row>
    <row r="34" spans="2:16" s="9" customFormat="1" ht="20.100000000000001" customHeight="1" x14ac:dyDescent="0.15">
      <c r="B34" s="106" t="s">
        <v>95</v>
      </c>
      <c r="C34" s="107"/>
      <c r="D34" s="107"/>
      <c r="E34" s="52">
        <f>SUM(E35:E36)</f>
        <v>2680000000</v>
      </c>
      <c r="F34" s="52">
        <f>SUM(F35:F36)</f>
        <v>9808711910</v>
      </c>
      <c r="G34" s="52">
        <f>SUM(G35:G36)</f>
        <v>3937717630</v>
      </c>
      <c r="H34" s="52">
        <f>SUM(H35:H36)</f>
        <v>447098710</v>
      </c>
      <c r="I34" s="52">
        <f t="shared" si="3"/>
        <v>5423895570</v>
      </c>
      <c r="J34" s="52">
        <f t="shared" si="4"/>
        <v>5131365570</v>
      </c>
      <c r="K34" s="52">
        <f>SUM(K35:K36)</f>
        <v>292530000</v>
      </c>
      <c r="L34" s="52">
        <f>IFERROR(G34/E34,0)*100</f>
        <v>146.92976231343283</v>
      </c>
      <c r="M34" s="66">
        <f>IFERROR(G34/F34,0)*100</f>
        <v>40.14510433307241</v>
      </c>
    </row>
    <row r="35" spans="2:16" s="9" customFormat="1" ht="20.100000000000001" customHeight="1" x14ac:dyDescent="0.15">
      <c r="B35" s="220" t="s">
        <v>0</v>
      </c>
      <c r="C35" s="96" t="s">
        <v>85</v>
      </c>
      <c r="D35" s="96"/>
      <c r="E35" s="131">
        <v>1980000000</v>
      </c>
      <c r="F35" s="131">
        <v>4173853150</v>
      </c>
      <c r="G35" s="131">
        <v>3260977440</v>
      </c>
      <c r="H35" s="131">
        <v>6510320</v>
      </c>
      <c r="I35" s="98">
        <f t="shared" si="3"/>
        <v>906365390</v>
      </c>
      <c r="J35" s="98">
        <f t="shared" si="4"/>
        <v>613835390</v>
      </c>
      <c r="K35" s="98">
        <v>292530000</v>
      </c>
      <c r="L35" s="98">
        <f>IFERROR(G35/E35,0)*100</f>
        <v>164.69583030303031</v>
      </c>
      <c r="M35" s="132">
        <f>IFERROR(G35/F35,0)*100</f>
        <v>78.12870560623341</v>
      </c>
    </row>
    <row r="36" spans="2:16" s="9" customFormat="1" ht="20.100000000000001" customHeight="1" thickBot="1" x14ac:dyDescent="0.2">
      <c r="B36" s="221"/>
      <c r="C36" s="53" t="s">
        <v>86</v>
      </c>
      <c r="D36" s="53"/>
      <c r="E36" s="54">
        <v>700000000</v>
      </c>
      <c r="F36" s="54">
        <v>5634858760</v>
      </c>
      <c r="G36" s="54">
        <v>676740190</v>
      </c>
      <c r="H36" s="54">
        <v>440588390</v>
      </c>
      <c r="I36" s="30">
        <f t="shared" si="3"/>
        <v>4517530180</v>
      </c>
      <c r="J36" s="30">
        <f t="shared" si="4"/>
        <v>4517530180</v>
      </c>
      <c r="K36" s="30"/>
      <c r="L36" s="30">
        <f>IFERROR(G36/E36,0)*100</f>
        <v>96.677170000000004</v>
      </c>
      <c r="M36" s="139">
        <f>IFERROR(G36/F36,0)*100</f>
        <v>12.009887360513009</v>
      </c>
      <c r="O36" s="122"/>
      <c r="P36" s="122"/>
    </row>
  </sheetData>
  <mergeCells count="12">
    <mergeCell ref="B8:B9"/>
    <mergeCell ref="B31:D31"/>
    <mergeCell ref="B32:B33"/>
    <mergeCell ref="B35:B36"/>
    <mergeCell ref="B10:D10"/>
    <mergeCell ref="B11:B12"/>
    <mergeCell ref="B2:M2"/>
    <mergeCell ref="L3:M3"/>
    <mergeCell ref="B4:D4"/>
    <mergeCell ref="L4:M4"/>
    <mergeCell ref="L5:M5"/>
    <mergeCell ref="B7:D7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50"/>
  <sheetViews>
    <sheetView showGridLines="0" topLeftCell="A19" zoomScaleNormal="100" workbookViewId="0">
      <selection activeCell="O19" sqref="N19:O19"/>
    </sheetView>
  </sheetViews>
  <sheetFormatPr defaultRowHeight="13.5" x14ac:dyDescent="0.15"/>
  <cols>
    <col min="1" max="1" width="1.77734375" style="13" customWidth="1"/>
    <col min="2" max="2" width="1.21875" style="19" customWidth="1"/>
    <col min="3" max="3" width="24.44140625" style="19" bestFit="1" customWidth="1"/>
    <col min="4" max="4" width="13.77734375" style="19" customWidth="1"/>
    <col min="5" max="6" width="13.77734375" style="20" customWidth="1"/>
    <col min="7" max="10" width="13.77734375" style="19" customWidth="1"/>
    <col min="11" max="12" width="8.77734375" style="19" customWidth="1"/>
    <col min="13" max="16384" width="8.88671875" style="13"/>
  </cols>
  <sheetData>
    <row r="1" spans="2:12" ht="32.25" customHeight="1" x14ac:dyDescent="0.15">
      <c r="B1" s="227" t="s">
        <v>153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</row>
    <row r="2" spans="2:12" ht="26.25" customHeight="1" x14ac:dyDescent="0.15">
      <c r="B2" s="14"/>
      <c r="C2" s="15"/>
      <c r="D2" s="2"/>
      <c r="E2" s="2"/>
      <c r="F2" s="2"/>
      <c r="G2" s="2"/>
      <c r="J2" s="38" t="s">
        <v>15</v>
      </c>
      <c r="K2" s="207" t="s">
        <v>148</v>
      </c>
      <c r="L2" s="207"/>
    </row>
    <row r="3" spans="2:12" s="16" customFormat="1" ht="14.25" customHeight="1" thickBot="1" x14ac:dyDescent="0.2">
      <c r="B3" s="208" t="str">
        <f>'군구세외 일반회계 '!B4:D4</f>
        <v>2022. 9월</v>
      </c>
      <c r="C3" s="208"/>
      <c r="D3" s="208"/>
      <c r="E3" s="39"/>
      <c r="F3" s="39"/>
      <c r="G3" s="39"/>
      <c r="H3" s="39"/>
      <c r="I3" s="39"/>
      <c r="J3" s="39"/>
      <c r="K3" s="209" t="s">
        <v>16</v>
      </c>
      <c r="L3" s="209"/>
    </row>
    <row r="4" spans="2:12" s="16" customFormat="1" ht="16.5" customHeight="1" x14ac:dyDescent="0.15">
      <c r="B4" s="228" t="s">
        <v>17</v>
      </c>
      <c r="C4" s="229"/>
      <c r="D4" s="232" t="s">
        <v>18</v>
      </c>
      <c r="E4" s="232" t="s">
        <v>19</v>
      </c>
      <c r="F4" s="232" t="s">
        <v>20</v>
      </c>
      <c r="G4" s="232" t="s">
        <v>21</v>
      </c>
      <c r="H4" s="109" t="s">
        <v>81</v>
      </c>
      <c r="I4" s="108"/>
      <c r="J4" s="109"/>
      <c r="K4" s="229" t="s">
        <v>75</v>
      </c>
      <c r="L4" s="234"/>
    </row>
    <row r="5" spans="2:12" s="16" customFormat="1" ht="25.5" customHeight="1" thickBot="1" x14ac:dyDescent="0.2">
      <c r="B5" s="230"/>
      <c r="C5" s="231"/>
      <c r="D5" s="233"/>
      <c r="E5" s="231"/>
      <c r="F5" s="231"/>
      <c r="G5" s="231"/>
      <c r="H5" s="113" t="s">
        <v>82</v>
      </c>
      <c r="I5" s="113" t="s">
        <v>83</v>
      </c>
      <c r="J5" s="113" t="s">
        <v>84</v>
      </c>
      <c r="K5" s="31" t="s">
        <v>23</v>
      </c>
      <c r="L5" s="32" t="s">
        <v>24</v>
      </c>
    </row>
    <row r="6" spans="2:12" s="16" customFormat="1" ht="22.5" customHeight="1" thickBot="1" x14ac:dyDescent="0.2">
      <c r="B6" s="239" t="s">
        <v>25</v>
      </c>
      <c r="C6" s="240"/>
      <c r="D6" s="21">
        <f>D7+D14+D29</f>
        <v>0</v>
      </c>
      <c r="E6" s="21">
        <f>E7+E14+E29</f>
        <v>12086522374</v>
      </c>
      <c r="F6" s="21">
        <f>F7+F14+F29</f>
        <v>11261919130</v>
      </c>
      <c r="G6" s="21">
        <f>G7+G14+G29</f>
        <v>0</v>
      </c>
      <c r="H6" s="21">
        <f t="shared" ref="H6:H16" si="0">(E6-(F6+G6))</f>
        <v>824603244</v>
      </c>
      <c r="I6" s="21">
        <f t="shared" ref="I6:I16" si="1">H6-J6</f>
        <v>824603244</v>
      </c>
      <c r="J6" s="21">
        <f>J7+J14+J29</f>
        <v>0</v>
      </c>
      <c r="K6" s="40">
        <f t="shared" ref="K6:K16" si="2">IFERROR(F6/E6,0)*100</f>
        <v>93.177497889931928</v>
      </c>
      <c r="L6" s="41">
        <f>IF(F6=0,0,+(F6+G6)/E6)*100</f>
        <v>93.177497889931928</v>
      </c>
    </row>
    <row r="7" spans="2:12" s="16" customFormat="1" ht="22.5" customHeight="1" x14ac:dyDescent="0.15">
      <c r="B7" s="241" t="s">
        <v>26</v>
      </c>
      <c r="C7" s="242"/>
      <c r="D7" s="22">
        <f>D8+D10</f>
        <v>0</v>
      </c>
      <c r="E7" s="22">
        <f>E8+E10</f>
        <v>8650793730</v>
      </c>
      <c r="F7" s="22">
        <f>F8+F10</f>
        <v>8650793730</v>
      </c>
      <c r="G7" s="22">
        <f>G8+G10</f>
        <v>0</v>
      </c>
      <c r="H7" s="22">
        <f t="shared" si="0"/>
        <v>0</v>
      </c>
      <c r="I7" s="22">
        <f t="shared" si="1"/>
        <v>0</v>
      </c>
      <c r="J7" s="22">
        <f>J8+J10</f>
        <v>0</v>
      </c>
      <c r="K7" s="42">
        <f t="shared" si="2"/>
        <v>100</v>
      </c>
      <c r="L7" s="43">
        <f>IF(F7=0,0,+(F7+G7)/E7)*100</f>
        <v>100</v>
      </c>
    </row>
    <row r="8" spans="2:12" ht="22.5" customHeight="1" x14ac:dyDescent="0.15">
      <c r="B8" s="23" t="s">
        <v>129</v>
      </c>
      <c r="C8" s="17"/>
      <c r="D8" s="24">
        <f>SUM(D9:D9)</f>
        <v>0</v>
      </c>
      <c r="E8" s="24">
        <f>SUM(E9:E9)</f>
        <v>0</v>
      </c>
      <c r="F8" s="24">
        <f>SUM(F9:F9)</f>
        <v>0</v>
      </c>
      <c r="G8" s="24">
        <f>SUM(G9:G9)</f>
        <v>0</v>
      </c>
      <c r="H8" s="24">
        <f t="shared" si="0"/>
        <v>0</v>
      </c>
      <c r="I8" s="24">
        <f t="shared" si="1"/>
        <v>0</v>
      </c>
      <c r="J8" s="24">
        <f>SUM(J9:J9)</f>
        <v>0</v>
      </c>
      <c r="K8" s="44">
        <f t="shared" si="2"/>
        <v>0</v>
      </c>
      <c r="L8" s="45">
        <f>IF(F8=0,0,+(F8+G8)/E8)*100</f>
        <v>0</v>
      </c>
    </row>
    <row r="9" spans="2:12" ht="22.5" customHeight="1" x14ac:dyDescent="0.15">
      <c r="B9" s="148"/>
      <c r="C9" s="150" t="s">
        <v>29</v>
      </c>
      <c r="D9" s="35"/>
      <c r="E9" s="35"/>
      <c r="F9" s="35"/>
      <c r="G9" s="35"/>
      <c r="H9" s="25">
        <f t="shared" si="0"/>
        <v>0</v>
      </c>
      <c r="I9" s="25">
        <f t="shared" si="1"/>
        <v>0</v>
      </c>
      <c r="J9" s="25"/>
      <c r="K9" s="33">
        <f t="shared" si="2"/>
        <v>0</v>
      </c>
      <c r="L9" s="34">
        <f>IF(F9=0,0,+(F9+G9)/E9)*100</f>
        <v>0</v>
      </c>
    </row>
    <row r="10" spans="2:12" ht="22.5" customHeight="1" x14ac:dyDescent="0.15">
      <c r="B10" s="23" t="s">
        <v>130</v>
      </c>
      <c r="C10" s="17"/>
      <c r="D10" s="24">
        <f>SUM(D11:D13)</f>
        <v>0</v>
      </c>
      <c r="E10" s="24">
        <f>SUM(E11:E13)</f>
        <v>8650793730</v>
      </c>
      <c r="F10" s="24">
        <f>SUM(F11:F13)</f>
        <v>8650793730</v>
      </c>
      <c r="G10" s="24">
        <f>SUM(G11:G13)</f>
        <v>0</v>
      </c>
      <c r="H10" s="24">
        <f t="shared" si="0"/>
        <v>0</v>
      </c>
      <c r="I10" s="24">
        <f t="shared" si="1"/>
        <v>0</v>
      </c>
      <c r="J10" s="24">
        <f>SUM(J11:J13)</f>
        <v>0</v>
      </c>
      <c r="K10" s="44">
        <f t="shared" si="2"/>
        <v>100</v>
      </c>
      <c r="L10" s="45">
        <f t="shared" ref="L10:L16" si="3">IF(F10=0,0,+(F10+G10)/E10)*100</f>
        <v>100</v>
      </c>
    </row>
    <row r="11" spans="2:12" ht="22.5" customHeight="1" x14ac:dyDescent="0.15">
      <c r="B11" s="235"/>
      <c r="C11" s="150" t="s">
        <v>27</v>
      </c>
      <c r="D11" s="35"/>
      <c r="E11" s="35"/>
      <c r="F11" s="35"/>
      <c r="G11" s="35"/>
      <c r="H11" s="25">
        <f t="shared" si="0"/>
        <v>0</v>
      </c>
      <c r="I11" s="25">
        <f t="shared" si="1"/>
        <v>0</v>
      </c>
      <c r="J11" s="25"/>
      <c r="K11" s="33">
        <f t="shared" si="2"/>
        <v>0</v>
      </c>
      <c r="L11" s="34">
        <f t="shared" si="3"/>
        <v>0</v>
      </c>
    </row>
    <row r="12" spans="2:12" ht="22.5" customHeight="1" x14ac:dyDescent="0.15">
      <c r="B12" s="235"/>
      <c r="C12" s="150" t="s">
        <v>28</v>
      </c>
      <c r="D12" s="35"/>
      <c r="E12" s="35">
        <v>8640688000</v>
      </c>
      <c r="F12" s="35">
        <v>8640688000</v>
      </c>
      <c r="G12" s="35"/>
      <c r="H12" s="25">
        <f t="shared" si="0"/>
        <v>0</v>
      </c>
      <c r="I12" s="25">
        <f t="shared" si="1"/>
        <v>0</v>
      </c>
      <c r="J12" s="25"/>
      <c r="K12" s="33">
        <f t="shared" si="2"/>
        <v>100</v>
      </c>
      <c r="L12" s="34">
        <f t="shared" si="3"/>
        <v>100</v>
      </c>
    </row>
    <row r="13" spans="2:12" s="16" customFormat="1" ht="22.5" customHeight="1" x14ac:dyDescent="0.15">
      <c r="B13" s="235"/>
      <c r="C13" s="150" t="s">
        <v>30</v>
      </c>
      <c r="D13" s="35"/>
      <c r="E13" s="35">
        <v>10105730</v>
      </c>
      <c r="F13" s="35">
        <v>10105730</v>
      </c>
      <c r="G13" s="35"/>
      <c r="H13" s="25">
        <f t="shared" si="0"/>
        <v>0</v>
      </c>
      <c r="I13" s="25">
        <f t="shared" si="1"/>
        <v>0</v>
      </c>
      <c r="J13" s="25"/>
      <c r="K13" s="33">
        <f t="shared" si="2"/>
        <v>100</v>
      </c>
      <c r="L13" s="34">
        <f t="shared" si="3"/>
        <v>100</v>
      </c>
    </row>
    <row r="14" spans="2:12" s="16" customFormat="1" ht="22.5" customHeight="1" x14ac:dyDescent="0.15">
      <c r="B14" s="225" t="s">
        <v>31</v>
      </c>
      <c r="C14" s="226"/>
      <c r="D14" s="28">
        <f>D15+D17</f>
        <v>0</v>
      </c>
      <c r="E14" s="28">
        <f>E15+E17</f>
        <v>1173690274</v>
      </c>
      <c r="F14" s="28">
        <f>F15+F17</f>
        <v>349687030</v>
      </c>
      <c r="G14" s="28">
        <f>G15+G17</f>
        <v>0</v>
      </c>
      <c r="H14" s="22">
        <f t="shared" si="0"/>
        <v>824003244</v>
      </c>
      <c r="I14" s="22">
        <f t="shared" si="1"/>
        <v>824003244</v>
      </c>
      <c r="J14" s="28">
        <f>J15+J17</f>
        <v>0</v>
      </c>
      <c r="K14" s="46">
        <f t="shared" si="2"/>
        <v>29.793808276884469</v>
      </c>
      <c r="L14" s="43">
        <f t="shared" si="3"/>
        <v>29.793808276884469</v>
      </c>
    </row>
    <row r="15" spans="2:12" ht="22.5" customHeight="1" x14ac:dyDescent="0.15">
      <c r="B15" s="23" t="s">
        <v>35</v>
      </c>
      <c r="C15" s="17"/>
      <c r="D15" s="24">
        <f>SUM(D16)</f>
        <v>0</v>
      </c>
      <c r="E15" s="24">
        <f>SUM(E16)</f>
        <v>0</v>
      </c>
      <c r="F15" s="24">
        <f>SUM(F16)</f>
        <v>0</v>
      </c>
      <c r="G15" s="24">
        <f>SUM(G16)</f>
        <v>0</v>
      </c>
      <c r="H15" s="24">
        <f t="shared" si="0"/>
        <v>0</v>
      </c>
      <c r="I15" s="24">
        <f t="shared" si="1"/>
        <v>0</v>
      </c>
      <c r="J15" s="24">
        <f>SUM(J16)</f>
        <v>0</v>
      </c>
      <c r="K15" s="44">
        <f t="shared" si="2"/>
        <v>0</v>
      </c>
      <c r="L15" s="45">
        <f t="shared" si="3"/>
        <v>0</v>
      </c>
    </row>
    <row r="16" spans="2:12" s="16" customFormat="1" ht="22.5" customHeight="1" x14ac:dyDescent="0.15">
      <c r="B16" s="148"/>
      <c r="C16" s="150" t="s">
        <v>39</v>
      </c>
      <c r="D16" s="35"/>
      <c r="E16" s="35"/>
      <c r="F16" s="35"/>
      <c r="G16" s="35"/>
      <c r="H16" s="25">
        <f t="shared" si="0"/>
        <v>0</v>
      </c>
      <c r="I16" s="25">
        <f t="shared" si="1"/>
        <v>0</v>
      </c>
      <c r="J16" s="25"/>
      <c r="K16" s="33">
        <f t="shared" si="2"/>
        <v>0</v>
      </c>
      <c r="L16" s="34">
        <f t="shared" si="3"/>
        <v>0</v>
      </c>
    </row>
    <row r="17" spans="2:12" ht="22.5" customHeight="1" x14ac:dyDescent="0.15">
      <c r="B17" s="23" t="s">
        <v>40</v>
      </c>
      <c r="C17" s="17"/>
      <c r="D17" s="24">
        <f>SUM(D18:D28)</f>
        <v>0</v>
      </c>
      <c r="E17" s="24">
        <f>SUM(E18:E28)</f>
        <v>1173690274</v>
      </c>
      <c r="F17" s="24">
        <f>SUM(F18:F28)</f>
        <v>349687030</v>
      </c>
      <c r="G17" s="24">
        <f>SUM(G18:G28)</f>
        <v>0</v>
      </c>
      <c r="H17" s="24">
        <f t="shared" ref="H17:H27" si="4">(E17-(F17+G17))</f>
        <v>824003244</v>
      </c>
      <c r="I17" s="24">
        <f t="shared" ref="I17:I27" si="5">H17-J17</f>
        <v>824003244</v>
      </c>
      <c r="J17" s="24">
        <f>SUM(J18:J28)</f>
        <v>0</v>
      </c>
      <c r="K17" s="44">
        <f t="shared" ref="K17:K27" si="6">IFERROR(F17/E17,0)*100</f>
        <v>29.793808276884469</v>
      </c>
      <c r="L17" s="45">
        <f t="shared" ref="L17:L27" si="7">IF(F17=0,0,+(F17+G17)/E17)*100</f>
        <v>29.793808276884469</v>
      </c>
    </row>
    <row r="18" spans="2:12" ht="22.5" customHeight="1" x14ac:dyDescent="0.15">
      <c r="B18" s="235"/>
      <c r="C18" s="12" t="s">
        <v>29</v>
      </c>
      <c r="D18" s="35"/>
      <c r="E18" s="35"/>
      <c r="F18" s="35"/>
      <c r="G18" s="35"/>
      <c r="H18" s="25">
        <f t="shared" si="4"/>
        <v>0</v>
      </c>
      <c r="I18" s="25">
        <f t="shared" si="5"/>
        <v>0</v>
      </c>
      <c r="J18" s="25"/>
      <c r="K18" s="33">
        <f t="shared" si="6"/>
        <v>0</v>
      </c>
      <c r="L18" s="34">
        <f t="shared" si="7"/>
        <v>0</v>
      </c>
    </row>
    <row r="19" spans="2:12" ht="22.5" customHeight="1" x14ac:dyDescent="0.15">
      <c r="B19" s="235"/>
      <c r="C19" s="12" t="s">
        <v>27</v>
      </c>
      <c r="D19" s="35"/>
      <c r="E19" s="35"/>
      <c r="F19" s="35"/>
      <c r="G19" s="35"/>
      <c r="H19" s="25">
        <f t="shared" si="4"/>
        <v>0</v>
      </c>
      <c r="I19" s="25">
        <f t="shared" si="5"/>
        <v>0</v>
      </c>
      <c r="J19" s="25"/>
      <c r="K19" s="33">
        <f t="shared" si="6"/>
        <v>0</v>
      </c>
      <c r="L19" s="34">
        <f t="shared" si="7"/>
        <v>0</v>
      </c>
    </row>
    <row r="20" spans="2:12" ht="22.5" customHeight="1" x14ac:dyDescent="0.15">
      <c r="B20" s="235"/>
      <c r="C20" s="12" t="s">
        <v>28</v>
      </c>
      <c r="D20" s="35"/>
      <c r="E20" s="35"/>
      <c r="F20" s="35"/>
      <c r="G20" s="35"/>
      <c r="H20" s="25">
        <f t="shared" si="4"/>
        <v>0</v>
      </c>
      <c r="I20" s="25">
        <f t="shared" si="5"/>
        <v>0</v>
      </c>
      <c r="J20" s="25"/>
      <c r="K20" s="33">
        <f t="shared" si="6"/>
        <v>0</v>
      </c>
      <c r="L20" s="34">
        <f t="shared" si="7"/>
        <v>0</v>
      </c>
    </row>
    <row r="21" spans="2:12" ht="22.5" customHeight="1" x14ac:dyDescent="0.15">
      <c r="B21" s="235"/>
      <c r="C21" s="12" t="s">
        <v>30</v>
      </c>
      <c r="D21" s="35"/>
      <c r="E21" s="35"/>
      <c r="F21" s="35"/>
      <c r="G21" s="35"/>
      <c r="H21" s="25">
        <f t="shared" si="4"/>
        <v>0</v>
      </c>
      <c r="I21" s="25">
        <f t="shared" si="5"/>
        <v>0</v>
      </c>
      <c r="J21" s="25"/>
      <c r="K21" s="33">
        <f t="shared" si="6"/>
        <v>0</v>
      </c>
      <c r="L21" s="34">
        <f t="shared" si="7"/>
        <v>0</v>
      </c>
    </row>
    <row r="22" spans="2:12" ht="22.5" customHeight="1" x14ac:dyDescent="0.15">
      <c r="B22" s="235"/>
      <c r="C22" s="12" t="s">
        <v>39</v>
      </c>
      <c r="D22" s="35"/>
      <c r="E22" s="35"/>
      <c r="F22" s="35"/>
      <c r="G22" s="35"/>
      <c r="H22" s="25">
        <f t="shared" si="4"/>
        <v>0</v>
      </c>
      <c r="I22" s="25">
        <f t="shared" si="5"/>
        <v>0</v>
      </c>
      <c r="J22" s="25"/>
      <c r="K22" s="33">
        <f t="shared" si="6"/>
        <v>0</v>
      </c>
      <c r="L22" s="34">
        <f t="shared" si="7"/>
        <v>0</v>
      </c>
    </row>
    <row r="23" spans="2:12" ht="22.5" customHeight="1" x14ac:dyDescent="0.15">
      <c r="B23" s="235"/>
      <c r="C23" s="12" t="s">
        <v>36</v>
      </c>
      <c r="D23" s="35"/>
      <c r="E23" s="35">
        <v>47702500</v>
      </c>
      <c r="F23" s="35">
        <v>14000000</v>
      </c>
      <c r="G23" s="35"/>
      <c r="H23" s="25">
        <f t="shared" si="4"/>
        <v>33702500</v>
      </c>
      <c r="I23" s="25">
        <f t="shared" si="5"/>
        <v>33702500</v>
      </c>
      <c r="J23" s="25"/>
      <c r="K23" s="33">
        <f t="shared" si="6"/>
        <v>29.348566636968716</v>
      </c>
      <c r="L23" s="34">
        <f t="shared" si="7"/>
        <v>29.348566636968716</v>
      </c>
    </row>
    <row r="24" spans="2:12" ht="22.5" customHeight="1" x14ac:dyDescent="0.15">
      <c r="B24" s="235"/>
      <c r="C24" s="12" t="s">
        <v>37</v>
      </c>
      <c r="D24" s="35"/>
      <c r="E24" s="35"/>
      <c r="F24" s="35"/>
      <c r="G24" s="35"/>
      <c r="H24" s="25">
        <f t="shared" si="4"/>
        <v>0</v>
      </c>
      <c r="I24" s="25">
        <f t="shared" si="5"/>
        <v>0</v>
      </c>
      <c r="J24" s="25"/>
      <c r="K24" s="33">
        <f t="shared" si="6"/>
        <v>0</v>
      </c>
      <c r="L24" s="34">
        <f t="shared" si="7"/>
        <v>0</v>
      </c>
    </row>
    <row r="25" spans="2:12" ht="22.5" customHeight="1" x14ac:dyDescent="0.15">
      <c r="B25" s="235"/>
      <c r="C25" s="12" t="s">
        <v>38</v>
      </c>
      <c r="D25" s="35"/>
      <c r="E25" s="35"/>
      <c r="F25" s="35"/>
      <c r="G25" s="35"/>
      <c r="H25" s="25">
        <f t="shared" si="4"/>
        <v>0</v>
      </c>
      <c r="I25" s="25">
        <f t="shared" si="5"/>
        <v>0</v>
      </c>
      <c r="J25" s="25"/>
      <c r="K25" s="33">
        <f t="shared" si="6"/>
        <v>0</v>
      </c>
      <c r="L25" s="34">
        <f t="shared" si="7"/>
        <v>0</v>
      </c>
    </row>
    <row r="26" spans="2:12" ht="22.5" customHeight="1" x14ac:dyDescent="0.15">
      <c r="B26" s="236"/>
      <c r="C26" s="86" t="s">
        <v>32</v>
      </c>
      <c r="D26" s="87"/>
      <c r="E26" s="87">
        <v>1701000</v>
      </c>
      <c r="F26" s="87"/>
      <c r="G26" s="87"/>
      <c r="H26" s="88">
        <f t="shared" si="4"/>
        <v>1701000</v>
      </c>
      <c r="I26" s="88">
        <f t="shared" si="5"/>
        <v>1701000</v>
      </c>
      <c r="J26" s="88"/>
      <c r="K26" s="89">
        <f t="shared" si="6"/>
        <v>0</v>
      </c>
      <c r="L26" s="90">
        <f t="shared" si="7"/>
        <v>0</v>
      </c>
    </row>
    <row r="27" spans="2:12" ht="22.5" customHeight="1" x14ac:dyDescent="0.15">
      <c r="B27" s="235"/>
      <c r="C27" s="12" t="s">
        <v>33</v>
      </c>
      <c r="D27" s="35"/>
      <c r="E27" s="35">
        <v>1124286774</v>
      </c>
      <c r="F27" s="35">
        <v>335687030</v>
      </c>
      <c r="G27" s="35"/>
      <c r="H27" s="25">
        <f t="shared" si="4"/>
        <v>788599744</v>
      </c>
      <c r="I27" s="25">
        <f t="shared" si="5"/>
        <v>788599744</v>
      </c>
      <c r="J27" s="25"/>
      <c r="K27" s="33">
        <f t="shared" si="6"/>
        <v>29.857776304322158</v>
      </c>
      <c r="L27" s="34">
        <f t="shared" si="7"/>
        <v>29.857776304322158</v>
      </c>
    </row>
    <row r="28" spans="2:12" ht="22.5" customHeight="1" x14ac:dyDescent="0.15">
      <c r="B28" s="151"/>
      <c r="C28" s="86" t="s">
        <v>34</v>
      </c>
      <c r="D28" s="87"/>
      <c r="E28" s="87"/>
      <c r="F28" s="87"/>
      <c r="G28" s="87"/>
      <c r="H28" s="88">
        <f t="shared" ref="H28:H42" si="8">(E28-(F28+G28))</f>
        <v>0</v>
      </c>
      <c r="I28" s="88">
        <f t="shared" ref="I28:I42" si="9">H28-J28</f>
        <v>0</v>
      </c>
      <c r="J28" s="88"/>
      <c r="K28" s="89">
        <f t="shared" ref="K28:K42" si="10">IFERROR(F28/E28,0)*100</f>
        <v>0</v>
      </c>
      <c r="L28" s="90">
        <f t="shared" ref="L28:L42" si="11">IF(F28=0,0,+(F28+G28)/E28)*100</f>
        <v>0</v>
      </c>
    </row>
    <row r="29" spans="2:12" s="16" customFormat="1" ht="22.5" customHeight="1" x14ac:dyDescent="0.15">
      <c r="B29" s="225" t="s">
        <v>131</v>
      </c>
      <c r="C29" s="226"/>
      <c r="D29" s="28">
        <f>D30+D33+D35</f>
        <v>0</v>
      </c>
      <c r="E29" s="28">
        <f>E30+E33+E35</f>
        <v>2262038370</v>
      </c>
      <c r="F29" s="28">
        <f>F30+F33+F35</f>
        <v>2261438370</v>
      </c>
      <c r="G29" s="28">
        <f>G30+G33+G35</f>
        <v>0</v>
      </c>
      <c r="H29" s="28">
        <f t="shared" si="8"/>
        <v>600000</v>
      </c>
      <c r="I29" s="28">
        <f t="shared" si="9"/>
        <v>600000</v>
      </c>
      <c r="J29" s="28">
        <f>J30+J33+J35</f>
        <v>0</v>
      </c>
      <c r="K29" s="46">
        <f t="shared" si="10"/>
        <v>99.973475250996728</v>
      </c>
      <c r="L29" s="47">
        <f t="shared" si="11"/>
        <v>99.973475250996728</v>
      </c>
    </row>
    <row r="30" spans="2:12" ht="22.5" customHeight="1" x14ac:dyDescent="0.15">
      <c r="B30" s="23" t="s">
        <v>132</v>
      </c>
      <c r="C30" s="17"/>
      <c r="D30" s="24">
        <f>SUM(D31:D32)</f>
        <v>0</v>
      </c>
      <c r="E30" s="24">
        <f>SUM(E31:E32)</f>
        <v>12100000</v>
      </c>
      <c r="F30" s="24">
        <f>SUM(F31:F32)</f>
        <v>11500000</v>
      </c>
      <c r="G30" s="24">
        <f>SUM(G31:G32)</f>
        <v>0</v>
      </c>
      <c r="H30" s="24">
        <f t="shared" si="8"/>
        <v>600000</v>
      </c>
      <c r="I30" s="24">
        <f t="shared" si="9"/>
        <v>600000</v>
      </c>
      <c r="J30" s="24">
        <f>SUM(J31:J32)</f>
        <v>0</v>
      </c>
      <c r="K30" s="44">
        <f t="shared" si="10"/>
        <v>95.041322314049594</v>
      </c>
      <c r="L30" s="45">
        <f t="shared" si="11"/>
        <v>95.041322314049594</v>
      </c>
    </row>
    <row r="31" spans="2:12" ht="22.5" customHeight="1" x14ac:dyDescent="0.15">
      <c r="B31" s="235"/>
      <c r="C31" s="150" t="s">
        <v>36</v>
      </c>
      <c r="D31" s="35"/>
      <c r="E31" s="35">
        <v>12100000</v>
      </c>
      <c r="F31" s="35">
        <v>11500000</v>
      </c>
      <c r="G31" s="35"/>
      <c r="H31" s="25">
        <f t="shared" si="8"/>
        <v>600000</v>
      </c>
      <c r="I31" s="25">
        <f t="shared" si="9"/>
        <v>600000</v>
      </c>
      <c r="J31" s="25"/>
      <c r="K31" s="33">
        <f t="shared" si="10"/>
        <v>95.041322314049594</v>
      </c>
      <c r="L31" s="34">
        <f t="shared" si="11"/>
        <v>95.041322314049594</v>
      </c>
    </row>
    <row r="32" spans="2:12" ht="22.5" customHeight="1" x14ac:dyDescent="0.15">
      <c r="B32" s="235"/>
      <c r="C32" s="150" t="s">
        <v>37</v>
      </c>
      <c r="D32" s="35"/>
      <c r="E32" s="35"/>
      <c r="F32" s="35"/>
      <c r="G32" s="35"/>
      <c r="H32" s="25">
        <f t="shared" si="8"/>
        <v>0</v>
      </c>
      <c r="I32" s="25">
        <f t="shared" si="9"/>
        <v>0</v>
      </c>
      <c r="J32" s="25"/>
      <c r="K32" s="33">
        <f t="shared" si="10"/>
        <v>0</v>
      </c>
      <c r="L32" s="34">
        <f t="shared" si="11"/>
        <v>0</v>
      </c>
    </row>
    <row r="33" spans="2:12" ht="22.5" customHeight="1" x14ac:dyDescent="0.15">
      <c r="B33" s="23" t="s">
        <v>133</v>
      </c>
      <c r="C33" s="17"/>
      <c r="D33" s="24">
        <f>SUM(D34)</f>
        <v>0</v>
      </c>
      <c r="E33" s="24">
        <f>SUM(E34)</f>
        <v>0</v>
      </c>
      <c r="F33" s="24">
        <f>SUM(F34)</f>
        <v>0</v>
      </c>
      <c r="G33" s="24">
        <f>SUM(G34)</f>
        <v>0</v>
      </c>
      <c r="H33" s="24">
        <f t="shared" si="8"/>
        <v>0</v>
      </c>
      <c r="I33" s="24">
        <f t="shared" si="9"/>
        <v>0</v>
      </c>
      <c r="J33" s="24">
        <f>SUM(J34)</f>
        <v>0</v>
      </c>
      <c r="K33" s="44">
        <f t="shared" si="10"/>
        <v>0</v>
      </c>
      <c r="L33" s="45">
        <f t="shared" si="11"/>
        <v>0</v>
      </c>
    </row>
    <row r="34" spans="2:12" ht="22.5" customHeight="1" x14ac:dyDescent="0.15">
      <c r="B34" s="149"/>
      <c r="C34" s="150" t="s">
        <v>38</v>
      </c>
      <c r="D34" s="35"/>
      <c r="E34" s="35"/>
      <c r="F34" s="35"/>
      <c r="G34" s="35"/>
      <c r="H34" s="25">
        <f t="shared" si="8"/>
        <v>0</v>
      </c>
      <c r="I34" s="25">
        <f t="shared" si="9"/>
        <v>0</v>
      </c>
      <c r="J34" s="25"/>
      <c r="K34" s="33">
        <f t="shared" si="10"/>
        <v>0</v>
      </c>
      <c r="L34" s="34">
        <f t="shared" si="11"/>
        <v>0</v>
      </c>
    </row>
    <row r="35" spans="2:12" s="16" customFormat="1" ht="22.5" customHeight="1" x14ac:dyDescent="0.15">
      <c r="B35" s="23" t="s">
        <v>134</v>
      </c>
      <c r="C35" s="17"/>
      <c r="D35" s="24">
        <f>SUM(D36:D38)</f>
        <v>0</v>
      </c>
      <c r="E35" s="24">
        <f>SUM(E36:E38)</f>
        <v>2249938370</v>
      </c>
      <c r="F35" s="24">
        <f>SUM(F36:F38)</f>
        <v>2249938370</v>
      </c>
      <c r="G35" s="24">
        <f>SUM(G36:G38)</f>
        <v>0</v>
      </c>
      <c r="H35" s="24">
        <f t="shared" si="8"/>
        <v>0</v>
      </c>
      <c r="I35" s="24">
        <f t="shared" si="9"/>
        <v>0</v>
      </c>
      <c r="J35" s="24">
        <f>SUM(J36:J38)</f>
        <v>0</v>
      </c>
      <c r="K35" s="44">
        <f t="shared" si="10"/>
        <v>100</v>
      </c>
      <c r="L35" s="45">
        <f t="shared" si="11"/>
        <v>100</v>
      </c>
    </row>
    <row r="36" spans="2:12" ht="22.5" customHeight="1" x14ac:dyDescent="0.15">
      <c r="B36" s="235"/>
      <c r="C36" s="150" t="s">
        <v>32</v>
      </c>
      <c r="D36" s="35"/>
      <c r="E36" s="35">
        <v>2249938370</v>
      </c>
      <c r="F36" s="35">
        <v>2249938370</v>
      </c>
      <c r="G36" s="35"/>
      <c r="H36" s="25">
        <f t="shared" si="8"/>
        <v>0</v>
      </c>
      <c r="I36" s="25">
        <f t="shared" si="9"/>
        <v>0</v>
      </c>
      <c r="J36" s="25"/>
      <c r="K36" s="33">
        <f t="shared" si="10"/>
        <v>100</v>
      </c>
      <c r="L36" s="34">
        <f t="shared" si="11"/>
        <v>100</v>
      </c>
    </row>
    <row r="37" spans="2:12" ht="22.5" customHeight="1" x14ac:dyDescent="0.15">
      <c r="B37" s="235"/>
      <c r="C37" s="150" t="s">
        <v>33</v>
      </c>
      <c r="D37" s="35"/>
      <c r="E37" s="35"/>
      <c r="F37" s="35"/>
      <c r="G37" s="35"/>
      <c r="H37" s="25">
        <f t="shared" si="8"/>
        <v>0</v>
      </c>
      <c r="I37" s="25">
        <f t="shared" si="9"/>
        <v>0</v>
      </c>
      <c r="J37" s="25"/>
      <c r="K37" s="33">
        <f t="shared" si="10"/>
        <v>0</v>
      </c>
      <c r="L37" s="34">
        <f t="shared" si="11"/>
        <v>0</v>
      </c>
    </row>
    <row r="38" spans="2:12" ht="22.5" customHeight="1" thickBot="1" x14ac:dyDescent="0.2">
      <c r="B38" s="151"/>
      <c r="C38" s="152" t="s">
        <v>34</v>
      </c>
      <c r="D38" s="153"/>
      <c r="E38" s="153"/>
      <c r="F38" s="153"/>
      <c r="G38" s="153"/>
      <c r="H38" s="25">
        <f t="shared" si="8"/>
        <v>0</v>
      </c>
      <c r="I38" s="25">
        <f t="shared" si="9"/>
        <v>0</v>
      </c>
      <c r="J38" s="154"/>
      <c r="K38" s="33">
        <f t="shared" si="10"/>
        <v>0</v>
      </c>
      <c r="L38" s="34">
        <f t="shared" si="11"/>
        <v>0</v>
      </c>
    </row>
    <row r="39" spans="2:12" s="16" customFormat="1" ht="22.5" customHeight="1" x14ac:dyDescent="0.15">
      <c r="B39" s="237" t="s">
        <v>72</v>
      </c>
      <c r="C39" s="238"/>
      <c r="D39" s="155">
        <f>D40</f>
        <v>0</v>
      </c>
      <c r="E39" s="155">
        <f>E40</f>
        <v>0</v>
      </c>
      <c r="F39" s="155">
        <f>F40</f>
        <v>0</v>
      </c>
      <c r="G39" s="155">
        <f>G40</f>
        <v>0</v>
      </c>
      <c r="H39" s="155">
        <f t="shared" si="8"/>
        <v>0</v>
      </c>
      <c r="I39" s="155">
        <f t="shared" si="9"/>
        <v>0</v>
      </c>
      <c r="J39" s="155">
        <f>J40</f>
        <v>0</v>
      </c>
      <c r="K39" s="156">
        <f t="shared" si="10"/>
        <v>0</v>
      </c>
      <c r="L39" s="157">
        <f t="shared" si="11"/>
        <v>0</v>
      </c>
    </row>
    <row r="40" spans="2:12" s="16" customFormat="1" ht="22.5" customHeight="1" x14ac:dyDescent="0.15">
      <c r="B40" s="23" t="s">
        <v>135</v>
      </c>
      <c r="C40" s="17"/>
      <c r="D40" s="83">
        <f>SUM(D41:D42)</f>
        <v>0</v>
      </c>
      <c r="E40" s="83">
        <f>SUM(E41:E42)</f>
        <v>0</v>
      </c>
      <c r="F40" s="83">
        <f>SUM(F41:F42)</f>
        <v>0</v>
      </c>
      <c r="G40" s="83">
        <f>SUM(G41:G42)</f>
        <v>0</v>
      </c>
      <c r="H40" s="24">
        <f t="shared" si="8"/>
        <v>0</v>
      </c>
      <c r="I40" s="24">
        <f t="shared" si="9"/>
        <v>0</v>
      </c>
      <c r="J40" s="24">
        <f>SUM(J41:J42)</f>
        <v>0</v>
      </c>
      <c r="K40" s="44">
        <f t="shared" si="10"/>
        <v>0</v>
      </c>
      <c r="L40" s="45">
        <f t="shared" si="11"/>
        <v>0</v>
      </c>
    </row>
    <row r="41" spans="2:12" ht="22.5" customHeight="1" x14ac:dyDescent="0.15">
      <c r="B41" s="91"/>
      <c r="C41" s="86" t="s">
        <v>73</v>
      </c>
      <c r="D41" s="87"/>
      <c r="E41" s="87"/>
      <c r="F41" s="87"/>
      <c r="G41" s="87"/>
      <c r="H41" s="88">
        <f t="shared" si="8"/>
        <v>0</v>
      </c>
      <c r="I41" s="88">
        <f t="shared" si="9"/>
        <v>0</v>
      </c>
      <c r="J41" s="88"/>
      <c r="K41" s="89">
        <f t="shared" si="10"/>
        <v>0</v>
      </c>
      <c r="L41" s="90">
        <f t="shared" si="11"/>
        <v>0</v>
      </c>
    </row>
    <row r="42" spans="2:12" ht="22.5" customHeight="1" thickBot="1" x14ac:dyDescent="0.2">
      <c r="B42" s="85"/>
      <c r="C42" s="29" t="s">
        <v>74</v>
      </c>
      <c r="D42" s="54"/>
      <c r="E42" s="54"/>
      <c r="F42" s="54"/>
      <c r="G42" s="54"/>
      <c r="H42" s="30">
        <f t="shared" si="8"/>
        <v>0</v>
      </c>
      <c r="I42" s="30">
        <f t="shared" si="9"/>
        <v>0</v>
      </c>
      <c r="J42" s="30"/>
      <c r="K42" s="36">
        <f t="shared" si="10"/>
        <v>0</v>
      </c>
      <c r="L42" s="37">
        <f t="shared" si="11"/>
        <v>0</v>
      </c>
    </row>
    <row r="43" spans="2:12" x14ac:dyDescent="0.15">
      <c r="B43" s="13"/>
      <c r="C43" s="13"/>
      <c r="D43" s="13"/>
      <c r="E43" s="18"/>
      <c r="F43" s="18"/>
      <c r="G43" s="13"/>
      <c r="H43" s="13"/>
      <c r="I43" s="13"/>
      <c r="J43" s="13"/>
      <c r="K43" s="13"/>
      <c r="L43" s="13"/>
    </row>
    <row r="44" spans="2:12" x14ac:dyDescent="0.15">
      <c r="B44" s="13"/>
      <c r="C44" s="13"/>
      <c r="D44" s="13"/>
      <c r="E44" s="18"/>
      <c r="F44" s="18"/>
      <c r="G44" s="13"/>
      <c r="H44" s="13"/>
      <c r="I44" s="13"/>
      <c r="J44" s="13"/>
      <c r="K44" s="13"/>
      <c r="L44" s="13"/>
    </row>
    <row r="45" spans="2:12" x14ac:dyDescent="0.15">
      <c r="B45" s="13"/>
      <c r="C45" s="13"/>
      <c r="D45" s="13"/>
      <c r="E45" s="18"/>
      <c r="F45" s="18"/>
      <c r="G45" s="13"/>
      <c r="H45" s="13"/>
      <c r="I45" s="13"/>
      <c r="J45" s="13"/>
      <c r="K45" s="13"/>
      <c r="L45" s="13"/>
    </row>
    <row r="46" spans="2:12" x14ac:dyDescent="0.15">
      <c r="B46" s="13"/>
      <c r="C46" s="13"/>
      <c r="D46" s="13"/>
      <c r="E46" s="18"/>
      <c r="F46" s="18"/>
      <c r="G46" s="13"/>
      <c r="H46" s="13"/>
      <c r="I46" s="13"/>
      <c r="J46" s="13"/>
      <c r="K46" s="13"/>
      <c r="L46" s="13"/>
    </row>
    <row r="47" spans="2:12" x14ac:dyDescent="0.15">
      <c r="B47" s="13"/>
      <c r="C47" s="13"/>
      <c r="D47" s="13"/>
      <c r="E47" s="18"/>
      <c r="F47" s="18"/>
      <c r="G47" s="13"/>
      <c r="H47" s="13"/>
      <c r="I47" s="13"/>
      <c r="J47" s="13"/>
      <c r="K47" s="13"/>
      <c r="L47" s="13"/>
    </row>
    <row r="48" spans="2:12" x14ac:dyDescent="0.15">
      <c r="B48" s="13"/>
      <c r="C48" s="13"/>
      <c r="D48" s="13"/>
      <c r="E48" s="18"/>
      <c r="F48" s="18"/>
      <c r="G48" s="13"/>
      <c r="H48" s="13"/>
      <c r="I48" s="13"/>
      <c r="J48" s="13"/>
      <c r="K48" s="13"/>
      <c r="L48" s="13"/>
    </row>
    <row r="49" spans="5:6" s="13" customFormat="1" x14ac:dyDescent="0.15">
      <c r="E49" s="18"/>
      <c r="F49" s="18"/>
    </row>
    <row r="50" spans="5:6" s="13" customFormat="1" x14ac:dyDescent="0.15">
      <c r="E50" s="18"/>
      <c r="F50" s="18"/>
    </row>
  </sheetData>
  <sheetProtection selectLockedCells="1"/>
  <mergeCells count="19">
    <mergeCell ref="B31:B32"/>
    <mergeCell ref="B36:B37"/>
    <mergeCell ref="B18:B27"/>
    <mergeCell ref="B39:C39"/>
    <mergeCell ref="B6:C6"/>
    <mergeCell ref="K3:L3"/>
    <mergeCell ref="B7:C7"/>
    <mergeCell ref="B11:B13"/>
    <mergeCell ref="B14:C14"/>
    <mergeCell ref="B3:D3"/>
    <mergeCell ref="B29:C29"/>
    <mergeCell ref="B1:L1"/>
    <mergeCell ref="K2:L2"/>
    <mergeCell ref="B4:C5"/>
    <mergeCell ref="D4:D5"/>
    <mergeCell ref="E4:E5"/>
    <mergeCell ref="F4:F5"/>
    <mergeCell ref="G4:G5"/>
    <mergeCell ref="K4:L4"/>
  </mergeCells>
  <phoneticPr fontId="3" type="noConversion"/>
  <printOptions horizontalCentered="1"/>
  <pageMargins left="0.25" right="0.25" top="0.75" bottom="0.75" header="0.3" footer="0.3"/>
  <pageSetup paperSize="9" scale="75" orientation="portrait" r:id="rId1"/>
  <ignoredErrors>
    <ignoredError sqref="D40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9</vt:i4>
      </vt:variant>
    </vt:vector>
  </HeadingPairs>
  <TitlesOfParts>
    <vt:vector size="14" baseType="lpstr">
      <vt:lpstr>군구세외 일반회계 </vt:lpstr>
      <vt:lpstr>군구세외 일반회계_지난년도</vt:lpstr>
      <vt:lpstr>군구세외 특별회계</vt:lpstr>
      <vt:lpstr>군구 과목별</vt:lpstr>
      <vt:lpstr>시세외 특별회계(위임)</vt:lpstr>
      <vt:lpstr>'군구 과목별'!Print_Area</vt:lpstr>
      <vt:lpstr>'군구세외 일반회계 '!Print_Area</vt:lpstr>
      <vt:lpstr>'군구세외 일반회계_지난년도'!Print_Area</vt:lpstr>
      <vt:lpstr>'군구세외 특별회계'!Print_Area</vt:lpstr>
      <vt:lpstr>'시세외 특별회계(위임)'!Print_Area</vt:lpstr>
      <vt:lpstr>'군구 과목별'!Print_Titles</vt:lpstr>
      <vt:lpstr>'군구세외 일반회계 '!Print_Titles</vt:lpstr>
      <vt:lpstr>'군구세외 일반회계_지난년도'!Print_Titles</vt:lpstr>
      <vt:lpstr>'군구세외 특별회계'!Print_Titles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2014-04-10T14:22:18Z</cp:lastPrinted>
  <dcterms:created xsi:type="dcterms:W3CDTF">1997-07-18T05:00:47Z</dcterms:created>
  <dcterms:modified xsi:type="dcterms:W3CDTF">2023-06-01T08:31:17Z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