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D:\10.세외수입\2022\시청보고\8월\"/>
    </mc:Choice>
  </mc:AlternateContent>
  <xr:revisionPtr revIDLastSave="0" documentId="8_{1F006473-97AB-4126-8CC7-BEC68F129434}" xr6:coauthVersionLast="47" xr6:coauthVersionMax="47" xr10:uidLastSave="{00000000-0000-0000-0000-000000000000}"/>
  <bookViews>
    <workbookView xWindow="-120" yWindow="-120" windowWidth="29040" windowHeight="15840" tabRatio="809"/>
  </bookViews>
  <sheets>
    <sheet name="군구세외 일반회계 " sheetId="10" r:id="rId1"/>
    <sheet name="군구세외 일반회계_지난년도" sheetId="15" r:id="rId2"/>
    <sheet name="군구세외 특별회계" sheetId="12" r:id="rId3"/>
    <sheet name="군구 과목별" sheetId="11" r:id="rId4"/>
    <sheet name="시세외 특별회계(위임)" sheetId="9" r:id="rId5"/>
  </sheets>
  <definedNames>
    <definedName name="_xlnm.Print_Area" localSheetId="3">'군구 과목별'!$B$1:$M$36</definedName>
    <definedName name="_xlnm.Print_Area" localSheetId="0">'군구세외 일반회계 '!$B$1:$M$88</definedName>
    <definedName name="_xlnm.Print_Area" localSheetId="1">'군구세외 일반회계_지난년도'!$B$1:$M$66</definedName>
    <definedName name="_xlnm.Print_Area" localSheetId="2">'군구세외 특별회계'!$B$1:$M$88</definedName>
    <definedName name="_xlnm.Print_Area" localSheetId="4">'시세외 특별회계(위임)'!$B$1:$L$37</definedName>
    <definedName name="_xlnm.Print_Titles" localSheetId="3">'군구 과목별'!$5:$6</definedName>
    <definedName name="_xlnm.Print_Titles" localSheetId="0">'군구세외 일반회계 '!$5:$6</definedName>
    <definedName name="_xlnm.Print_Titles" localSheetId="1">'군구세외 일반회계_지난년도'!$5:$6</definedName>
    <definedName name="_xlnm.Print_Titles" localSheetId="2">'군구세외 특별회계'!$5:$6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7" i="10" l="1"/>
  <c r="O17" i="10"/>
  <c r="P18" i="10"/>
  <c r="P13" i="10"/>
  <c r="O9" i="10"/>
  <c r="O8" i="10"/>
  <c r="P12" i="10"/>
  <c r="E7" i="15"/>
  <c r="G36" i="12"/>
  <c r="F36" i="12"/>
  <c r="E34" i="11"/>
  <c r="E33" i="11"/>
  <c r="E32" i="11"/>
  <c r="E31" i="11"/>
  <c r="E28" i="11"/>
  <c r="E25" i="11"/>
  <c r="E22" i="11"/>
  <c r="E19" i="11"/>
  <c r="E16" i="11"/>
  <c r="E13" i="11"/>
  <c r="E12" i="11"/>
  <c r="E9" i="11"/>
  <c r="E11" i="11"/>
  <c r="E10" i="11"/>
  <c r="E78" i="12"/>
  <c r="E75" i="12"/>
  <c r="E70" i="12"/>
  <c r="E68" i="12"/>
  <c r="E63" i="12"/>
  <c r="E59" i="12"/>
  <c r="E50" i="12"/>
  <c r="E47" i="12"/>
  <c r="E45" i="12"/>
  <c r="E40" i="12"/>
  <c r="E39" i="12"/>
  <c r="E35" i="12"/>
  <c r="E28" i="12"/>
  <c r="E22" i="12"/>
  <c r="E12" i="12"/>
  <c r="E9" i="12"/>
  <c r="E8" i="12"/>
  <c r="G70" i="10"/>
  <c r="F70" i="10"/>
  <c r="E84" i="10"/>
  <c r="E78" i="10"/>
  <c r="E75" i="10"/>
  <c r="E70" i="10"/>
  <c r="E68" i="10"/>
  <c r="E9" i="10"/>
  <c r="E8" i="10"/>
  <c r="E7" i="10"/>
  <c r="H58" i="12"/>
  <c r="G58" i="12"/>
  <c r="F58" i="12"/>
  <c r="G57" i="12"/>
  <c r="F57" i="12"/>
  <c r="E8" i="11"/>
  <c r="E7" i="11"/>
  <c r="E7" i="12"/>
  <c r="I26" i="10"/>
  <c r="J26" i="10"/>
  <c r="L26" i="10"/>
  <c r="M26" i="10"/>
  <c r="L3" i="11"/>
  <c r="L3" i="12"/>
  <c r="L3" i="15"/>
  <c r="K39" i="15"/>
  <c r="F39" i="15"/>
  <c r="H39" i="15"/>
  <c r="M66" i="15"/>
  <c r="L66" i="15"/>
  <c r="I66" i="15"/>
  <c r="J66" i="15"/>
  <c r="M65" i="15"/>
  <c r="L65" i="15"/>
  <c r="I65" i="15"/>
  <c r="J65" i="15"/>
  <c r="M64" i="15"/>
  <c r="L64" i="15"/>
  <c r="I64" i="15"/>
  <c r="J64" i="15"/>
  <c r="M63" i="15"/>
  <c r="L63" i="15"/>
  <c r="I63" i="15"/>
  <c r="J63" i="15"/>
  <c r="K62" i="15"/>
  <c r="H62" i="15"/>
  <c r="H58" i="15"/>
  <c r="H7" i="15"/>
  <c r="H4" i="15"/>
  <c r="G62" i="15"/>
  <c r="G58" i="15"/>
  <c r="L58" i="15"/>
  <c r="F62" i="15"/>
  <c r="M61" i="15"/>
  <c r="L61" i="15"/>
  <c r="I61" i="15"/>
  <c r="J61" i="15"/>
  <c r="M60" i="15"/>
  <c r="L60" i="15"/>
  <c r="I60" i="15"/>
  <c r="J60" i="15"/>
  <c r="M59" i="15"/>
  <c r="L59" i="15"/>
  <c r="I59" i="15"/>
  <c r="J59" i="15"/>
  <c r="K58" i="15"/>
  <c r="K7" i="15"/>
  <c r="K4" i="15"/>
  <c r="M57" i="15"/>
  <c r="L57" i="15"/>
  <c r="I57" i="15"/>
  <c r="J57" i="15"/>
  <c r="M55" i="15"/>
  <c r="L55" i="15"/>
  <c r="I55" i="15"/>
  <c r="J55" i="15"/>
  <c r="M54" i="15"/>
  <c r="L54" i="15"/>
  <c r="I54" i="15"/>
  <c r="J54" i="15"/>
  <c r="M53" i="15"/>
  <c r="L53" i="15"/>
  <c r="I53" i="15"/>
  <c r="J53" i="15"/>
  <c r="M52" i="15"/>
  <c r="L52" i="15"/>
  <c r="I52" i="15"/>
  <c r="J52" i="15"/>
  <c r="M51" i="15"/>
  <c r="L51" i="15"/>
  <c r="I51" i="15"/>
  <c r="J51" i="15"/>
  <c r="K50" i="15"/>
  <c r="H50" i="15"/>
  <c r="G50" i="15"/>
  <c r="G39" i="15"/>
  <c r="F50" i="15"/>
  <c r="M49" i="15"/>
  <c r="L49" i="15"/>
  <c r="I49" i="15"/>
  <c r="J49" i="15"/>
  <c r="M48" i="15"/>
  <c r="L48" i="15"/>
  <c r="I48" i="15"/>
  <c r="J48" i="15"/>
  <c r="K47" i="15"/>
  <c r="H47" i="15"/>
  <c r="G47" i="15"/>
  <c r="F47" i="15"/>
  <c r="I47" i="15"/>
  <c r="J47" i="15"/>
  <c r="M46" i="15"/>
  <c r="L46" i="15"/>
  <c r="I46" i="15"/>
  <c r="J46" i="15"/>
  <c r="K45" i="15"/>
  <c r="H45" i="15"/>
  <c r="G45" i="15"/>
  <c r="F45" i="15"/>
  <c r="M44" i="15"/>
  <c r="L44" i="15"/>
  <c r="I44" i="15"/>
  <c r="J44" i="15"/>
  <c r="M42" i="15"/>
  <c r="L42" i="15"/>
  <c r="I42" i="15"/>
  <c r="J42" i="15"/>
  <c r="M41" i="15"/>
  <c r="L41" i="15"/>
  <c r="I41" i="15"/>
  <c r="J41" i="15"/>
  <c r="K40" i="15"/>
  <c r="H40" i="15"/>
  <c r="G40" i="15"/>
  <c r="L40" i="15"/>
  <c r="F40" i="15"/>
  <c r="M38" i="15"/>
  <c r="L38" i="15"/>
  <c r="I38" i="15"/>
  <c r="J38" i="15"/>
  <c r="M37" i="15"/>
  <c r="L37" i="15"/>
  <c r="I37" i="15"/>
  <c r="J37" i="15"/>
  <c r="M36" i="15"/>
  <c r="L36" i="15"/>
  <c r="I36" i="15"/>
  <c r="J36" i="15"/>
  <c r="K35" i="15"/>
  <c r="H35" i="15"/>
  <c r="G35" i="15"/>
  <c r="L35" i="15"/>
  <c r="F35" i="15"/>
  <c r="M34" i="15"/>
  <c r="L34" i="15"/>
  <c r="M33" i="15"/>
  <c r="L33" i="15"/>
  <c r="I33" i="15"/>
  <c r="J33" i="15"/>
  <c r="M32" i="15"/>
  <c r="L32" i="15"/>
  <c r="I32" i="15"/>
  <c r="J32" i="15"/>
  <c r="M31" i="15"/>
  <c r="L31" i="15"/>
  <c r="I31" i="15"/>
  <c r="J31" i="15"/>
  <c r="M30" i="15"/>
  <c r="L30" i="15"/>
  <c r="I30" i="15"/>
  <c r="J30" i="15"/>
  <c r="M29" i="15"/>
  <c r="L29" i="15"/>
  <c r="I29" i="15"/>
  <c r="J29" i="15"/>
  <c r="K28" i="15"/>
  <c r="H28" i="15"/>
  <c r="G28" i="15"/>
  <c r="M28" i="15"/>
  <c r="F28" i="15"/>
  <c r="M27" i="15"/>
  <c r="L27" i="15"/>
  <c r="I27" i="15"/>
  <c r="J27" i="15"/>
  <c r="M25" i="15"/>
  <c r="L25" i="15"/>
  <c r="I25" i="15"/>
  <c r="J25" i="15"/>
  <c r="M24" i="15"/>
  <c r="L24" i="15"/>
  <c r="I24" i="15"/>
  <c r="J24" i="15"/>
  <c r="M23" i="15"/>
  <c r="L23" i="15"/>
  <c r="I23" i="15"/>
  <c r="J23" i="15"/>
  <c r="K22" i="15"/>
  <c r="H22" i="15"/>
  <c r="G22" i="15"/>
  <c r="L22" i="15"/>
  <c r="F22" i="15"/>
  <c r="M21" i="15"/>
  <c r="L21" i="15"/>
  <c r="I21" i="15"/>
  <c r="J21" i="15"/>
  <c r="M19" i="15"/>
  <c r="L19" i="15"/>
  <c r="I19" i="15"/>
  <c r="J19" i="15"/>
  <c r="M18" i="15"/>
  <c r="L18" i="15"/>
  <c r="I18" i="15"/>
  <c r="J18" i="15"/>
  <c r="M17" i="15"/>
  <c r="L17" i="15"/>
  <c r="I17" i="15"/>
  <c r="J17" i="15"/>
  <c r="M16" i="15"/>
  <c r="L16" i="15"/>
  <c r="I16" i="15"/>
  <c r="J16" i="15"/>
  <c r="M15" i="15"/>
  <c r="L15" i="15"/>
  <c r="I15" i="15"/>
  <c r="J15" i="15"/>
  <c r="M14" i="15"/>
  <c r="L14" i="15"/>
  <c r="I14" i="15"/>
  <c r="J14" i="15"/>
  <c r="M13" i="15"/>
  <c r="L13" i="15"/>
  <c r="I13" i="15"/>
  <c r="J13" i="15"/>
  <c r="K12" i="15"/>
  <c r="H12" i="15"/>
  <c r="G12" i="15"/>
  <c r="F12" i="15"/>
  <c r="M11" i="15"/>
  <c r="L11" i="15"/>
  <c r="I11" i="15"/>
  <c r="J11" i="15"/>
  <c r="M10" i="15"/>
  <c r="L10" i="15"/>
  <c r="I10" i="15"/>
  <c r="J10" i="15"/>
  <c r="K9" i="15"/>
  <c r="H9" i="15"/>
  <c r="G9" i="15"/>
  <c r="L9" i="15"/>
  <c r="F9" i="15"/>
  <c r="H8" i="15"/>
  <c r="L28" i="15"/>
  <c r="M47" i="15"/>
  <c r="I28" i="15"/>
  <c r="J28" i="15"/>
  <c r="I45" i="15"/>
  <c r="J45" i="15"/>
  <c r="M45" i="15"/>
  <c r="L45" i="15"/>
  <c r="K8" i="15"/>
  <c r="M40" i="15"/>
  <c r="I40" i="15"/>
  <c r="J40" i="15"/>
  <c r="L47" i="15"/>
  <c r="L62" i="15"/>
  <c r="F68" i="12"/>
  <c r="G68" i="12"/>
  <c r="L68" i="12"/>
  <c r="H68" i="12"/>
  <c r="K68" i="12"/>
  <c r="B3" i="9"/>
  <c r="M88" i="12"/>
  <c r="L88" i="12"/>
  <c r="I88" i="12"/>
  <c r="J88" i="12"/>
  <c r="M87" i="12"/>
  <c r="L87" i="12"/>
  <c r="I87" i="12"/>
  <c r="J87" i="12"/>
  <c r="M86" i="12"/>
  <c r="L86" i="12"/>
  <c r="I86" i="12"/>
  <c r="J86" i="12"/>
  <c r="M85" i="12"/>
  <c r="L85" i="12"/>
  <c r="I85" i="12"/>
  <c r="J85" i="12"/>
  <c r="K84" i="12"/>
  <c r="H84" i="12"/>
  <c r="G84" i="12"/>
  <c r="F84" i="12"/>
  <c r="M84" i="12"/>
  <c r="E84" i="12"/>
  <c r="L84" i="12"/>
  <c r="M83" i="12"/>
  <c r="L83" i="12"/>
  <c r="J83" i="12"/>
  <c r="I83" i="12"/>
  <c r="M82" i="12"/>
  <c r="L82" i="12"/>
  <c r="J82" i="12"/>
  <c r="I82" i="12"/>
  <c r="M81" i="12"/>
  <c r="L81" i="12"/>
  <c r="I81" i="12"/>
  <c r="J81" i="12"/>
  <c r="M80" i="12"/>
  <c r="L80" i="12"/>
  <c r="J80" i="12"/>
  <c r="I80" i="12"/>
  <c r="M79" i="12"/>
  <c r="L79" i="12"/>
  <c r="J79" i="12"/>
  <c r="I79" i="12"/>
  <c r="K78" i="12"/>
  <c r="H78" i="12"/>
  <c r="G78" i="12"/>
  <c r="M78" i="12"/>
  <c r="F78" i="12"/>
  <c r="M77" i="12"/>
  <c r="L77" i="12"/>
  <c r="J77" i="12"/>
  <c r="I77" i="12"/>
  <c r="M76" i="12"/>
  <c r="L76" i="12"/>
  <c r="J76" i="12"/>
  <c r="I76" i="12"/>
  <c r="L75" i="12"/>
  <c r="K75" i="12"/>
  <c r="H75" i="12"/>
  <c r="G75" i="12"/>
  <c r="M75" i="12"/>
  <c r="F75" i="12"/>
  <c r="I75" i="12"/>
  <c r="J75" i="12"/>
  <c r="M74" i="12"/>
  <c r="L74" i="12"/>
  <c r="I74" i="12"/>
  <c r="J74" i="12"/>
  <c r="M73" i="12"/>
  <c r="L73" i="12"/>
  <c r="I73" i="12"/>
  <c r="J73" i="12"/>
  <c r="M72" i="12"/>
  <c r="L72" i="12"/>
  <c r="I72" i="12"/>
  <c r="J72" i="12"/>
  <c r="M71" i="12"/>
  <c r="L71" i="12"/>
  <c r="I71" i="12"/>
  <c r="J71" i="12"/>
  <c r="K70" i="12"/>
  <c r="H70" i="12"/>
  <c r="G70" i="12"/>
  <c r="M70" i="12"/>
  <c r="F70" i="12"/>
  <c r="L70" i="12"/>
  <c r="M69" i="12"/>
  <c r="L69" i="12"/>
  <c r="I69" i="12"/>
  <c r="J69" i="12"/>
  <c r="M67" i="12"/>
  <c r="L67" i="12"/>
  <c r="I67" i="12"/>
  <c r="J67" i="12"/>
  <c r="M66" i="12"/>
  <c r="L66" i="12"/>
  <c r="J66" i="12"/>
  <c r="I66" i="12"/>
  <c r="M65" i="12"/>
  <c r="L65" i="12"/>
  <c r="J65" i="12"/>
  <c r="I65" i="12"/>
  <c r="M64" i="12"/>
  <c r="L64" i="12"/>
  <c r="I64" i="12"/>
  <c r="J64" i="12"/>
  <c r="K63" i="12"/>
  <c r="K59" i="12"/>
  <c r="K7" i="12"/>
  <c r="H63" i="12"/>
  <c r="G63" i="12"/>
  <c r="G59" i="12"/>
  <c r="L59" i="12"/>
  <c r="F63" i="12"/>
  <c r="F59" i="12"/>
  <c r="M62" i="12"/>
  <c r="L62" i="12"/>
  <c r="J62" i="12"/>
  <c r="I62" i="12"/>
  <c r="M61" i="12"/>
  <c r="L61" i="12"/>
  <c r="J61" i="12"/>
  <c r="I61" i="12"/>
  <c r="M60" i="12"/>
  <c r="L60" i="12"/>
  <c r="J60" i="12"/>
  <c r="I60" i="12"/>
  <c r="H59" i="12"/>
  <c r="M58" i="12"/>
  <c r="L58" i="12"/>
  <c r="I58" i="12"/>
  <c r="J58" i="12"/>
  <c r="M57" i="12"/>
  <c r="L57" i="12"/>
  <c r="I57" i="12"/>
  <c r="J57" i="12"/>
  <c r="M55" i="12"/>
  <c r="L55" i="12"/>
  <c r="I55" i="12"/>
  <c r="J55" i="12"/>
  <c r="M54" i="12"/>
  <c r="L54" i="12"/>
  <c r="I54" i="12"/>
  <c r="J54" i="12"/>
  <c r="M53" i="12"/>
  <c r="L53" i="12"/>
  <c r="I53" i="12"/>
  <c r="J53" i="12"/>
  <c r="M52" i="12"/>
  <c r="L52" i="12"/>
  <c r="I52" i="12"/>
  <c r="J52" i="12"/>
  <c r="M51" i="12"/>
  <c r="L51" i="12"/>
  <c r="I51" i="12"/>
  <c r="J51" i="12"/>
  <c r="K50" i="12"/>
  <c r="H50" i="12"/>
  <c r="G50" i="12"/>
  <c r="F50" i="12"/>
  <c r="M49" i="12"/>
  <c r="L49" i="12"/>
  <c r="I49" i="12"/>
  <c r="J49" i="12"/>
  <c r="M48" i="12"/>
  <c r="L48" i="12"/>
  <c r="I48" i="12"/>
  <c r="J48" i="12"/>
  <c r="K47" i="12"/>
  <c r="H47" i="12"/>
  <c r="G47" i="12"/>
  <c r="M47" i="12"/>
  <c r="F47" i="12"/>
  <c r="I47" i="12"/>
  <c r="J47" i="12"/>
  <c r="M46" i="12"/>
  <c r="L46" i="12"/>
  <c r="J46" i="12"/>
  <c r="I46" i="12"/>
  <c r="K45" i="12"/>
  <c r="K39" i="12"/>
  <c r="H45" i="12"/>
  <c r="G45" i="12"/>
  <c r="M45" i="12"/>
  <c r="F45" i="12"/>
  <c r="I45" i="12"/>
  <c r="J45" i="12"/>
  <c r="M44" i="12"/>
  <c r="L44" i="12"/>
  <c r="I44" i="12"/>
  <c r="J44" i="12"/>
  <c r="M42" i="12"/>
  <c r="L42" i="12"/>
  <c r="I42" i="12"/>
  <c r="J42" i="12"/>
  <c r="M41" i="12"/>
  <c r="L41" i="12"/>
  <c r="I41" i="12"/>
  <c r="J41" i="12"/>
  <c r="L40" i="12"/>
  <c r="K40" i="12"/>
  <c r="H40" i="12"/>
  <c r="H39" i="12"/>
  <c r="H7" i="12"/>
  <c r="G40" i="12"/>
  <c r="F40" i="12"/>
  <c r="M40" i="12"/>
  <c r="M38" i="12"/>
  <c r="L38" i="12"/>
  <c r="I38" i="12"/>
  <c r="J38" i="12"/>
  <c r="M37" i="12"/>
  <c r="L37" i="12"/>
  <c r="I37" i="12"/>
  <c r="J37" i="12"/>
  <c r="M36" i="12"/>
  <c r="L36" i="12"/>
  <c r="I36" i="12"/>
  <c r="J36" i="12"/>
  <c r="K35" i="12"/>
  <c r="H35" i="12"/>
  <c r="G35" i="12"/>
  <c r="L35" i="12"/>
  <c r="F35" i="12"/>
  <c r="M34" i="12"/>
  <c r="L34" i="12"/>
  <c r="M33" i="12"/>
  <c r="L33" i="12"/>
  <c r="J33" i="12"/>
  <c r="I33" i="12"/>
  <c r="M32" i="12"/>
  <c r="L32" i="12"/>
  <c r="J32" i="12"/>
  <c r="I32" i="12"/>
  <c r="M31" i="12"/>
  <c r="L31" i="12"/>
  <c r="I31" i="12"/>
  <c r="J31" i="12"/>
  <c r="M30" i="12"/>
  <c r="L30" i="12"/>
  <c r="I30" i="12"/>
  <c r="J30" i="12"/>
  <c r="M29" i="12"/>
  <c r="L29" i="12"/>
  <c r="I29" i="12"/>
  <c r="J29" i="12"/>
  <c r="K28" i="12"/>
  <c r="H28" i="12"/>
  <c r="G28" i="12"/>
  <c r="L28" i="12"/>
  <c r="F28" i="12"/>
  <c r="M27" i="12"/>
  <c r="L27" i="12"/>
  <c r="I27" i="12"/>
  <c r="J27" i="12"/>
  <c r="M25" i="12"/>
  <c r="L25" i="12"/>
  <c r="I25" i="12"/>
  <c r="J25" i="12"/>
  <c r="M24" i="12"/>
  <c r="L24" i="12"/>
  <c r="I24" i="12"/>
  <c r="J24" i="12"/>
  <c r="M23" i="12"/>
  <c r="L23" i="12"/>
  <c r="I23" i="12"/>
  <c r="J23" i="12"/>
  <c r="K22" i="12"/>
  <c r="H22" i="12"/>
  <c r="G22" i="12"/>
  <c r="F22" i="12"/>
  <c r="M22" i="12"/>
  <c r="L22" i="12"/>
  <c r="M21" i="12"/>
  <c r="L21" i="12"/>
  <c r="J21" i="12"/>
  <c r="I21" i="12"/>
  <c r="M19" i="12"/>
  <c r="L19" i="12"/>
  <c r="J19" i="12"/>
  <c r="I19" i="12"/>
  <c r="M18" i="12"/>
  <c r="L18" i="12"/>
  <c r="J18" i="12"/>
  <c r="I18" i="12"/>
  <c r="M17" i="12"/>
  <c r="L17" i="12"/>
  <c r="J17" i="12"/>
  <c r="I17" i="12"/>
  <c r="M16" i="12"/>
  <c r="L16" i="12"/>
  <c r="J16" i="12"/>
  <c r="I16" i="12"/>
  <c r="M15" i="12"/>
  <c r="L15" i="12"/>
  <c r="J15" i="12"/>
  <c r="I15" i="12"/>
  <c r="M14" i="12"/>
  <c r="L14" i="12"/>
  <c r="J14" i="12"/>
  <c r="I14" i="12"/>
  <c r="M13" i="12"/>
  <c r="L13" i="12"/>
  <c r="J13" i="12"/>
  <c r="I13" i="12"/>
  <c r="K12" i="12"/>
  <c r="K8" i="12"/>
  <c r="H12" i="12"/>
  <c r="G12" i="12"/>
  <c r="F12" i="12"/>
  <c r="F8" i="12"/>
  <c r="M11" i="12"/>
  <c r="L11" i="12"/>
  <c r="I11" i="12"/>
  <c r="J11" i="12"/>
  <c r="M10" i="12"/>
  <c r="L10" i="12"/>
  <c r="I10" i="12"/>
  <c r="J10" i="12"/>
  <c r="L9" i="12"/>
  <c r="K9" i="12"/>
  <c r="H9" i="12"/>
  <c r="H8" i="12"/>
  <c r="G9" i="12"/>
  <c r="F9" i="12"/>
  <c r="M9" i="12"/>
  <c r="M77" i="10"/>
  <c r="L77" i="10"/>
  <c r="I77" i="10"/>
  <c r="J77" i="10"/>
  <c r="M76" i="10"/>
  <c r="L76" i="10"/>
  <c r="I76" i="10"/>
  <c r="J76" i="10"/>
  <c r="K75" i="10"/>
  <c r="H75" i="10"/>
  <c r="G75" i="10"/>
  <c r="F75" i="10"/>
  <c r="I75" i="10"/>
  <c r="J75" i="10"/>
  <c r="L75" i="10"/>
  <c r="H31" i="9"/>
  <c r="I31" i="9"/>
  <c r="J33" i="9"/>
  <c r="J29" i="9"/>
  <c r="E33" i="9"/>
  <c r="F33" i="9"/>
  <c r="G33" i="9"/>
  <c r="D33" i="9"/>
  <c r="J15" i="9"/>
  <c r="E15" i="9"/>
  <c r="F15" i="9"/>
  <c r="L15" i="9"/>
  <c r="G15" i="9"/>
  <c r="H15" i="9"/>
  <c r="I15" i="9"/>
  <c r="D15" i="9"/>
  <c r="J35" i="9"/>
  <c r="E35" i="9"/>
  <c r="F35" i="9"/>
  <c r="L35" i="9"/>
  <c r="G35" i="9"/>
  <c r="D35" i="9"/>
  <c r="K38" i="9"/>
  <c r="L38" i="9"/>
  <c r="H38" i="9"/>
  <c r="I38" i="9"/>
  <c r="J17" i="9"/>
  <c r="E17" i="9"/>
  <c r="F17" i="9"/>
  <c r="G17" i="9"/>
  <c r="D17" i="9"/>
  <c r="L28" i="9"/>
  <c r="K28" i="9"/>
  <c r="H28" i="9"/>
  <c r="I28" i="9"/>
  <c r="L27" i="9"/>
  <c r="K27" i="9"/>
  <c r="H27" i="9"/>
  <c r="I27" i="9"/>
  <c r="L26" i="9"/>
  <c r="K26" i="9"/>
  <c r="H26" i="9"/>
  <c r="I26" i="9"/>
  <c r="L25" i="9"/>
  <c r="K25" i="9"/>
  <c r="H25" i="9"/>
  <c r="I25" i="9"/>
  <c r="L24" i="9"/>
  <c r="K24" i="9"/>
  <c r="H24" i="9"/>
  <c r="I24" i="9"/>
  <c r="L23" i="9"/>
  <c r="K23" i="9"/>
  <c r="H23" i="9"/>
  <c r="I23" i="9"/>
  <c r="L22" i="9"/>
  <c r="K22" i="9"/>
  <c r="H22" i="9"/>
  <c r="I22" i="9"/>
  <c r="L21" i="9"/>
  <c r="K21" i="9"/>
  <c r="H21" i="9"/>
  <c r="I21" i="9"/>
  <c r="L20" i="9"/>
  <c r="K20" i="9"/>
  <c r="H20" i="9"/>
  <c r="I20" i="9"/>
  <c r="L19" i="9"/>
  <c r="K19" i="9"/>
  <c r="H19" i="9"/>
  <c r="I19" i="9"/>
  <c r="L18" i="9"/>
  <c r="K18" i="9"/>
  <c r="H18" i="9"/>
  <c r="I18" i="9"/>
  <c r="D8" i="9"/>
  <c r="L34" i="9"/>
  <c r="K34" i="9"/>
  <c r="H34" i="9"/>
  <c r="I34" i="9"/>
  <c r="L32" i="9"/>
  <c r="K32" i="9"/>
  <c r="H32" i="9"/>
  <c r="I32" i="9"/>
  <c r="L31" i="9"/>
  <c r="K31" i="9"/>
  <c r="J30" i="9"/>
  <c r="G30" i="9"/>
  <c r="G29" i="9"/>
  <c r="F30" i="9"/>
  <c r="F29" i="9"/>
  <c r="E30" i="9"/>
  <c r="D30" i="9"/>
  <c r="D29" i="9"/>
  <c r="L37" i="9"/>
  <c r="K37" i="9"/>
  <c r="H37" i="9"/>
  <c r="I37" i="9"/>
  <c r="L36" i="9"/>
  <c r="K36" i="9"/>
  <c r="H36" i="9"/>
  <c r="I36" i="9"/>
  <c r="L9" i="9"/>
  <c r="K9" i="9"/>
  <c r="H9" i="9"/>
  <c r="I9" i="9"/>
  <c r="J8" i="9"/>
  <c r="G8" i="9"/>
  <c r="G7" i="9"/>
  <c r="G6" i="9"/>
  <c r="F8" i="9"/>
  <c r="E8" i="9"/>
  <c r="K63" i="10"/>
  <c r="K59" i="10"/>
  <c r="H63" i="10"/>
  <c r="H59" i="10"/>
  <c r="G63" i="10"/>
  <c r="F63" i="10"/>
  <c r="F59" i="10"/>
  <c r="M67" i="10"/>
  <c r="L67" i="10"/>
  <c r="I67" i="10"/>
  <c r="J67" i="10"/>
  <c r="M66" i="10"/>
  <c r="L66" i="10"/>
  <c r="I66" i="10"/>
  <c r="J66" i="10"/>
  <c r="M62" i="10"/>
  <c r="L62" i="10"/>
  <c r="I62" i="10"/>
  <c r="J62" i="10"/>
  <c r="M61" i="10"/>
  <c r="L61" i="10"/>
  <c r="I61" i="10"/>
  <c r="J61" i="10"/>
  <c r="M60" i="10"/>
  <c r="M65" i="10"/>
  <c r="L65" i="10"/>
  <c r="I65" i="10"/>
  <c r="J65" i="10"/>
  <c r="M64" i="10"/>
  <c r="L64" i="10"/>
  <c r="I64" i="10"/>
  <c r="J64" i="10"/>
  <c r="I38" i="10"/>
  <c r="J38" i="10"/>
  <c r="L38" i="10"/>
  <c r="M38" i="10"/>
  <c r="M88" i="10"/>
  <c r="L88" i="10"/>
  <c r="M87" i="10"/>
  <c r="L87" i="10"/>
  <c r="M86" i="10"/>
  <c r="L86" i="10"/>
  <c r="M85" i="10"/>
  <c r="L85" i="10"/>
  <c r="M83" i="10"/>
  <c r="L83" i="10"/>
  <c r="M82" i="10"/>
  <c r="L82" i="10"/>
  <c r="M81" i="10"/>
  <c r="L81" i="10"/>
  <c r="M80" i="10"/>
  <c r="L80" i="10"/>
  <c r="M79" i="10"/>
  <c r="L79" i="10"/>
  <c r="M74" i="10"/>
  <c r="L74" i="10"/>
  <c r="M73" i="10"/>
  <c r="L73" i="10"/>
  <c r="M72" i="10"/>
  <c r="L72" i="10"/>
  <c r="M71" i="10"/>
  <c r="L71" i="10"/>
  <c r="M69" i="10"/>
  <c r="L69" i="10"/>
  <c r="M58" i="10"/>
  <c r="L58" i="10"/>
  <c r="M57" i="10"/>
  <c r="L57" i="10"/>
  <c r="M55" i="10"/>
  <c r="L55" i="10"/>
  <c r="M54" i="10"/>
  <c r="L54" i="10"/>
  <c r="M53" i="10"/>
  <c r="L53" i="10"/>
  <c r="M52" i="10"/>
  <c r="L52" i="10"/>
  <c r="M51" i="10"/>
  <c r="L51" i="10"/>
  <c r="M49" i="10"/>
  <c r="L49" i="10"/>
  <c r="M48" i="10"/>
  <c r="L48" i="10"/>
  <c r="M46" i="10"/>
  <c r="L46" i="10"/>
  <c r="M44" i="10"/>
  <c r="L44" i="10"/>
  <c r="M42" i="10"/>
  <c r="L42" i="10"/>
  <c r="M41" i="10"/>
  <c r="L41" i="10"/>
  <c r="M37" i="10"/>
  <c r="L37" i="10"/>
  <c r="M36" i="10"/>
  <c r="L36" i="10"/>
  <c r="M33" i="10"/>
  <c r="L33" i="10"/>
  <c r="M32" i="10"/>
  <c r="L32" i="10"/>
  <c r="M31" i="10"/>
  <c r="L31" i="10"/>
  <c r="M30" i="10"/>
  <c r="L30" i="10"/>
  <c r="M29" i="10"/>
  <c r="L29" i="10"/>
  <c r="M27" i="10"/>
  <c r="L27" i="10"/>
  <c r="M25" i="10"/>
  <c r="L25" i="10"/>
  <c r="M24" i="10"/>
  <c r="L24" i="10"/>
  <c r="M23" i="10"/>
  <c r="L23" i="10"/>
  <c r="M21" i="10"/>
  <c r="L21" i="10"/>
  <c r="M19" i="10"/>
  <c r="L19" i="10"/>
  <c r="M18" i="10"/>
  <c r="L18" i="10"/>
  <c r="M17" i="10"/>
  <c r="L17" i="10"/>
  <c r="M16" i="10"/>
  <c r="L16" i="10"/>
  <c r="M15" i="10"/>
  <c r="L15" i="10"/>
  <c r="M14" i="10"/>
  <c r="L14" i="10"/>
  <c r="M13" i="10"/>
  <c r="L13" i="10"/>
  <c r="M11" i="10"/>
  <c r="L11" i="10"/>
  <c r="M10" i="10"/>
  <c r="L10" i="10"/>
  <c r="H42" i="9"/>
  <c r="I42" i="9"/>
  <c r="H41" i="9"/>
  <c r="I41" i="9"/>
  <c r="H16" i="9"/>
  <c r="I16" i="9"/>
  <c r="H13" i="9"/>
  <c r="I13" i="9"/>
  <c r="H12" i="9"/>
  <c r="I12" i="9"/>
  <c r="H11" i="9"/>
  <c r="I11" i="9"/>
  <c r="I36" i="11"/>
  <c r="J36" i="11"/>
  <c r="I35" i="11"/>
  <c r="J35" i="11"/>
  <c r="I30" i="11"/>
  <c r="J30" i="11"/>
  <c r="I29" i="11"/>
  <c r="J29" i="11"/>
  <c r="I27" i="11"/>
  <c r="J27" i="11"/>
  <c r="I26" i="11"/>
  <c r="I24" i="11"/>
  <c r="J24" i="11"/>
  <c r="I23" i="11"/>
  <c r="J23" i="11"/>
  <c r="I21" i="11"/>
  <c r="J21" i="11"/>
  <c r="I20" i="11"/>
  <c r="J20" i="11"/>
  <c r="I18" i="11"/>
  <c r="J18" i="11"/>
  <c r="I17" i="11"/>
  <c r="J17" i="11"/>
  <c r="I15" i="11"/>
  <c r="J15" i="11"/>
  <c r="I14" i="11"/>
  <c r="J14" i="11"/>
  <c r="I88" i="10"/>
  <c r="J88" i="10"/>
  <c r="I87" i="10"/>
  <c r="J87" i="10"/>
  <c r="I86" i="10"/>
  <c r="J86" i="10"/>
  <c r="I85" i="10"/>
  <c r="J85" i="10"/>
  <c r="I83" i="10"/>
  <c r="I82" i="10"/>
  <c r="J82" i="10"/>
  <c r="I81" i="10"/>
  <c r="J81" i="10"/>
  <c r="I80" i="10"/>
  <c r="J80" i="10"/>
  <c r="I79" i="10"/>
  <c r="J79" i="10"/>
  <c r="I74" i="10"/>
  <c r="J74" i="10"/>
  <c r="I73" i="10"/>
  <c r="J73" i="10"/>
  <c r="I72" i="10"/>
  <c r="J72" i="10"/>
  <c r="I71" i="10"/>
  <c r="J71" i="10"/>
  <c r="I69" i="10"/>
  <c r="I58" i="10"/>
  <c r="I57" i="10"/>
  <c r="J57" i="10"/>
  <c r="I55" i="10"/>
  <c r="J55" i="10"/>
  <c r="I54" i="10"/>
  <c r="J54" i="10"/>
  <c r="I53" i="10"/>
  <c r="J53" i="10"/>
  <c r="I52" i="10"/>
  <c r="J52" i="10"/>
  <c r="I51" i="10"/>
  <c r="J51" i="10"/>
  <c r="I49" i="10"/>
  <c r="J49" i="10"/>
  <c r="I48" i="10"/>
  <c r="J48" i="10"/>
  <c r="I46" i="10"/>
  <c r="J46" i="10"/>
  <c r="I44" i="10"/>
  <c r="J44" i="10"/>
  <c r="I42" i="10"/>
  <c r="J42" i="10"/>
  <c r="I41" i="10"/>
  <c r="J41" i="10"/>
  <c r="I37" i="10"/>
  <c r="J37" i="10"/>
  <c r="I36" i="10"/>
  <c r="J36" i="10"/>
  <c r="I33" i="10"/>
  <c r="J33" i="10"/>
  <c r="I32" i="10"/>
  <c r="J32" i="10"/>
  <c r="I31" i="10"/>
  <c r="J31" i="10"/>
  <c r="I30" i="10"/>
  <c r="J30" i="10"/>
  <c r="I29" i="10"/>
  <c r="J29" i="10"/>
  <c r="I27" i="10"/>
  <c r="J27" i="10"/>
  <c r="I25" i="10"/>
  <c r="J25" i="10"/>
  <c r="I24" i="10"/>
  <c r="J24" i="10"/>
  <c r="I23" i="10"/>
  <c r="J23" i="10"/>
  <c r="I21" i="10"/>
  <c r="J21" i="10"/>
  <c r="I19" i="10"/>
  <c r="J19" i="10"/>
  <c r="I18" i="10"/>
  <c r="J18" i="10"/>
  <c r="I17" i="10"/>
  <c r="J17" i="10"/>
  <c r="I16" i="10"/>
  <c r="J16" i="10"/>
  <c r="I15" i="10"/>
  <c r="J15" i="10"/>
  <c r="I14" i="10"/>
  <c r="J14" i="10"/>
  <c r="I13" i="10"/>
  <c r="J13" i="10"/>
  <c r="I11" i="10"/>
  <c r="J11" i="10"/>
  <c r="I10" i="10"/>
  <c r="J10" i="10"/>
  <c r="J40" i="9"/>
  <c r="J39" i="9"/>
  <c r="J10" i="9"/>
  <c r="J7" i="9"/>
  <c r="J6" i="9"/>
  <c r="K34" i="11"/>
  <c r="K33" i="11"/>
  <c r="K32" i="11"/>
  <c r="K31" i="11"/>
  <c r="K28" i="11"/>
  <c r="K25" i="11"/>
  <c r="K22" i="11"/>
  <c r="K19" i="11"/>
  <c r="K16" i="11"/>
  <c r="K13" i="11"/>
  <c r="K12" i="11"/>
  <c r="K11" i="11"/>
  <c r="K10" i="11"/>
  <c r="J26" i="11"/>
  <c r="H11" i="11"/>
  <c r="H12" i="11"/>
  <c r="F11" i="11"/>
  <c r="G11" i="11"/>
  <c r="F12" i="11"/>
  <c r="G12" i="11"/>
  <c r="L12" i="11"/>
  <c r="F32" i="11"/>
  <c r="M32" i="11"/>
  <c r="G32" i="11"/>
  <c r="G8" i="11"/>
  <c r="G7" i="11"/>
  <c r="L7" i="11"/>
  <c r="H32" i="11"/>
  <c r="H8" i="11"/>
  <c r="F33" i="11"/>
  <c r="G33" i="11"/>
  <c r="H33" i="11"/>
  <c r="H9" i="11"/>
  <c r="M36" i="11"/>
  <c r="L36" i="11"/>
  <c r="M35" i="11"/>
  <c r="L35" i="11"/>
  <c r="H34" i="11"/>
  <c r="G34" i="11"/>
  <c r="F34" i="11"/>
  <c r="M30" i="11"/>
  <c r="L30" i="11"/>
  <c r="M29" i="11"/>
  <c r="L29" i="11"/>
  <c r="H28" i="11"/>
  <c r="G28" i="11"/>
  <c r="L28" i="11"/>
  <c r="F28" i="11"/>
  <c r="M27" i="11"/>
  <c r="L27" i="11"/>
  <c r="M26" i="11"/>
  <c r="L26" i="11"/>
  <c r="H25" i="11"/>
  <c r="G25" i="11"/>
  <c r="M25" i="11"/>
  <c r="F25" i="11"/>
  <c r="M24" i="11"/>
  <c r="L24" i="11"/>
  <c r="M23" i="11"/>
  <c r="L23" i="11"/>
  <c r="H22" i="11"/>
  <c r="G22" i="11"/>
  <c r="L22" i="11"/>
  <c r="F22" i="11"/>
  <c r="M21" i="11"/>
  <c r="L21" i="11"/>
  <c r="M20" i="11"/>
  <c r="L20" i="11"/>
  <c r="H19" i="11"/>
  <c r="G19" i="11"/>
  <c r="F19" i="11"/>
  <c r="M18" i="11"/>
  <c r="L18" i="11"/>
  <c r="M17" i="11"/>
  <c r="L17" i="11"/>
  <c r="H16" i="11"/>
  <c r="G16" i="11"/>
  <c r="L16" i="11"/>
  <c r="F16" i="11"/>
  <c r="F13" i="11"/>
  <c r="G13" i="11"/>
  <c r="L13" i="11"/>
  <c r="H13" i="11"/>
  <c r="M15" i="11"/>
  <c r="L15" i="11"/>
  <c r="M14" i="11"/>
  <c r="L14" i="11"/>
  <c r="J83" i="10"/>
  <c r="K84" i="10"/>
  <c r="K78" i="10"/>
  <c r="K70" i="10"/>
  <c r="K68" i="10"/>
  <c r="K50" i="10"/>
  <c r="K39" i="10"/>
  <c r="K47" i="10"/>
  <c r="K45" i="10"/>
  <c r="K40" i="10"/>
  <c r="K35" i="10"/>
  <c r="K28" i="10"/>
  <c r="K22" i="10"/>
  <c r="K12" i="10"/>
  <c r="K9" i="10"/>
  <c r="E40" i="9"/>
  <c r="E39" i="9"/>
  <c r="H39" i="9"/>
  <c r="I39" i="9"/>
  <c r="F40" i="9"/>
  <c r="L40" i="9"/>
  <c r="G40" i="9"/>
  <c r="G39" i="9"/>
  <c r="E10" i="9"/>
  <c r="F10" i="9"/>
  <c r="G10" i="9"/>
  <c r="F84" i="10"/>
  <c r="G84" i="10"/>
  <c r="L84" i="10"/>
  <c r="H84" i="10"/>
  <c r="F78" i="10"/>
  <c r="G78" i="10"/>
  <c r="M78" i="10"/>
  <c r="H78" i="10"/>
  <c r="M70" i="10"/>
  <c r="H70" i="10"/>
  <c r="I70" i="10"/>
  <c r="J70" i="10"/>
  <c r="J68" i="10"/>
  <c r="F50" i="10"/>
  <c r="G50" i="10"/>
  <c r="L50" i="10"/>
  <c r="H50" i="10"/>
  <c r="F47" i="10"/>
  <c r="G47" i="10"/>
  <c r="H47" i="10"/>
  <c r="F45" i="10"/>
  <c r="G45" i="10"/>
  <c r="H45" i="10"/>
  <c r="F40" i="10"/>
  <c r="G40" i="10"/>
  <c r="H40" i="10"/>
  <c r="F35" i="10"/>
  <c r="G35" i="10"/>
  <c r="H35" i="10"/>
  <c r="F28" i="10"/>
  <c r="G28" i="10"/>
  <c r="H28" i="10"/>
  <c r="F22" i="10"/>
  <c r="G22" i="10"/>
  <c r="H22" i="10"/>
  <c r="F12" i="10"/>
  <c r="G12" i="10"/>
  <c r="H12" i="10"/>
  <c r="F9" i="10"/>
  <c r="G9" i="10"/>
  <c r="H9" i="10"/>
  <c r="K11" i="9"/>
  <c r="K12" i="9"/>
  <c r="K13" i="9"/>
  <c r="K16" i="9"/>
  <c r="K41" i="9"/>
  <c r="K42" i="9"/>
  <c r="D40" i="9"/>
  <c r="D39" i="9"/>
  <c r="L41" i="9"/>
  <c r="L42" i="9"/>
  <c r="D10" i="9"/>
  <c r="D7" i="9"/>
  <c r="L11" i="9"/>
  <c r="L12" i="9"/>
  <c r="L13" i="9"/>
  <c r="L16" i="9"/>
  <c r="L25" i="11"/>
  <c r="K9" i="11"/>
  <c r="M34" i="10"/>
  <c r="L60" i="10"/>
  <c r="I60" i="10"/>
  <c r="J60" i="10"/>
  <c r="K33" i="9"/>
  <c r="H30" i="9"/>
  <c r="I30" i="9"/>
  <c r="H35" i="9"/>
  <c r="I35" i="9"/>
  <c r="K40" i="9"/>
  <c r="H40" i="9"/>
  <c r="I40" i="9"/>
  <c r="F39" i="9"/>
  <c r="L33" i="9"/>
  <c r="H33" i="9"/>
  <c r="I33" i="9"/>
  <c r="L39" i="9"/>
  <c r="K39" i="9"/>
  <c r="E29" i="9"/>
  <c r="L30" i="9"/>
  <c r="D14" i="9"/>
  <c r="K15" i="9"/>
  <c r="F14" i="9"/>
  <c r="G14" i="9"/>
  <c r="J14" i="9"/>
  <c r="D6" i="9"/>
  <c r="H8" i="9"/>
  <c r="I8" i="9"/>
  <c r="L8" i="9"/>
  <c r="L34" i="10"/>
  <c r="E14" i="9"/>
  <c r="K8" i="9"/>
  <c r="K35" i="9"/>
  <c r="L19" i="11"/>
  <c r="H31" i="11"/>
  <c r="K17" i="9"/>
  <c r="I9" i="12"/>
  <c r="J9" i="12"/>
  <c r="L12" i="12"/>
  <c r="F39" i="12"/>
  <c r="I40" i="12"/>
  <c r="J40" i="12"/>
  <c r="L45" i="12"/>
  <c r="L63" i="12"/>
  <c r="L78" i="12"/>
  <c r="G8" i="12"/>
  <c r="L8" i="12"/>
  <c r="L47" i="12"/>
  <c r="I22" i="12"/>
  <c r="J22" i="12"/>
  <c r="I84" i="12"/>
  <c r="J84" i="12"/>
  <c r="L70" i="10"/>
  <c r="M63" i="10"/>
  <c r="G59" i="10"/>
  <c r="L59" i="10"/>
  <c r="I63" i="10"/>
  <c r="K8" i="11"/>
  <c r="K7" i="11"/>
  <c r="L11" i="11"/>
  <c r="F10" i="11"/>
  <c r="M28" i="11"/>
  <c r="I28" i="11"/>
  <c r="J28" i="11"/>
  <c r="I25" i="11"/>
  <c r="J25" i="11"/>
  <c r="H10" i="11"/>
  <c r="I22" i="11"/>
  <c r="J22" i="11"/>
  <c r="M22" i="11"/>
  <c r="M11" i="11"/>
  <c r="I16" i="11"/>
  <c r="J16" i="11"/>
  <c r="G9" i="11"/>
  <c r="G10" i="11"/>
  <c r="L10" i="11"/>
  <c r="I12" i="11"/>
  <c r="J12" i="11"/>
  <c r="F9" i="11"/>
  <c r="M16" i="11"/>
  <c r="M12" i="11"/>
  <c r="I13" i="11"/>
  <c r="J13" i="11"/>
  <c r="M13" i="11"/>
  <c r="M62" i="15"/>
  <c r="F58" i="15"/>
  <c r="M58" i="15"/>
  <c r="I62" i="15"/>
  <c r="J62" i="15"/>
  <c r="L50" i="15"/>
  <c r="M50" i="15"/>
  <c r="M35" i="15"/>
  <c r="I35" i="15"/>
  <c r="J35" i="15"/>
  <c r="M22" i="15"/>
  <c r="I22" i="15"/>
  <c r="J22" i="15"/>
  <c r="G8" i="15"/>
  <c r="L8" i="15"/>
  <c r="L12" i="15"/>
  <c r="M12" i="15"/>
  <c r="I39" i="15"/>
  <c r="J39" i="15"/>
  <c r="L39" i="15"/>
  <c r="M39" i="15"/>
  <c r="I50" i="15"/>
  <c r="J50" i="15"/>
  <c r="I12" i="15"/>
  <c r="J12" i="15"/>
  <c r="F8" i="15"/>
  <c r="F7" i="15"/>
  <c r="F4" i="15"/>
  <c r="M9" i="15"/>
  <c r="I9" i="15"/>
  <c r="J9" i="15"/>
  <c r="K8" i="10"/>
  <c r="K7" i="10"/>
  <c r="I50" i="10"/>
  <c r="J50" i="10"/>
  <c r="M84" i="10"/>
  <c r="L78" i="10"/>
  <c r="H8" i="10"/>
  <c r="H39" i="10"/>
  <c r="G68" i="10"/>
  <c r="M68" i="10"/>
  <c r="L63" i="10"/>
  <c r="L22" i="10"/>
  <c r="F68" i="10"/>
  <c r="L12" i="10"/>
  <c r="I78" i="10"/>
  <c r="J78" i="10"/>
  <c r="I28" i="10"/>
  <c r="J28" i="10"/>
  <c r="M59" i="10"/>
  <c r="J63" i="10"/>
  <c r="M50" i="10"/>
  <c r="I84" i="10"/>
  <c r="J84" i="10"/>
  <c r="L45" i="10"/>
  <c r="H68" i="10"/>
  <c r="I45" i="10"/>
  <c r="J45" i="10"/>
  <c r="I59" i="10"/>
  <c r="J59" i="10"/>
  <c r="L35" i="10"/>
  <c r="M75" i="10"/>
  <c r="J69" i="10"/>
  <c r="J58" i="10"/>
  <c r="I47" i="10"/>
  <c r="J47" i="10"/>
  <c r="L47" i="10"/>
  <c r="M47" i="10"/>
  <c r="M45" i="10"/>
  <c r="G39" i="10"/>
  <c r="L39" i="10"/>
  <c r="F39" i="10"/>
  <c r="L40" i="10"/>
  <c r="M40" i="10"/>
  <c r="I40" i="10"/>
  <c r="J40" i="10"/>
  <c r="M35" i="10"/>
  <c r="I35" i="10"/>
  <c r="J35" i="10"/>
  <c r="M28" i="10"/>
  <c r="L28" i="10"/>
  <c r="I22" i="10"/>
  <c r="J22" i="10"/>
  <c r="M22" i="10"/>
  <c r="I12" i="10"/>
  <c r="J12" i="10"/>
  <c r="F8" i="10"/>
  <c r="M12" i="10"/>
  <c r="G8" i="10"/>
  <c r="L8" i="10"/>
  <c r="L9" i="10"/>
  <c r="I9" i="10"/>
  <c r="J9" i="10"/>
  <c r="M9" i="10"/>
  <c r="M10" i="11"/>
  <c r="I10" i="11"/>
  <c r="J10" i="11"/>
  <c r="G7" i="15"/>
  <c r="G4" i="15"/>
  <c r="I58" i="15"/>
  <c r="J58" i="15"/>
  <c r="I8" i="15"/>
  <c r="J8" i="15"/>
  <c r="M8" i="15"/>
  <c r="M7" i="15"/>
  <c r="I7" i="15"/>
  <c r="J7" i="15"/>
  <c r="J4" i="15"/>
  <c r="H7" i="10"/>
  <c r="I68" i="10"/>
  <c r="M39" i="10"/>
  <c r="I39" i="10"/>
  <c r="J39" i="10"/>
  <c r="F7" i="10"/>
  <c r="I8" i="10"/>
  <c r="J8" i="10"/>
  <c r="G7" i="10"/>
  <c r="L7" i="10"/>
  <c r="M8" i="10"/>
  <c r="L7" i="15"/>
  <c r="I4" i="15"/>
  <c r="M7" i="10"/>
  <c r="I7" i="10"/>
  <c r="J7" i="10"/>
  <c r="L68" i="10"/>
  <c r="L29" i="9"/>
  <c r="L32" i="11"/>
  <c r="G31" i="11"/>
  <c r="F8" i="11"/>
  <c r="F7" i="11"/>
  <c r="I32" i="11"/>
  <c r="J32" i="11"/>
  <c r="I12" i="12"/>
  <c r="J12" i="12"/>
  <c r="H7" i="11"/>
  <c r="M50" i="12"/>
  <c r="L10" i="9"/>
  <c r="L31" i="11"/>
  <c r="L34" i="11"/>
  <c r="L9" i="11"/>
  <c r="L33" i="11"/>
  <c r="I33" i="11"/>
  <c r="J33" i="11"/>
  <c r="I9" i="11"/>
  <c r="J9" i="11"/>
  <c r="M9" i="11"/>
  <c r="M33" i="11"/>
  <c r="F31" i="11"/>
  <c r="M34" i="11"/>
  <c r="I34" i="11"/>
  <c r="J34" i="11"/>
  <c r="I78" i="12"/>
  <c r="J78" i="12"/>
  <c r="I59" i="12"/>
  <c r="J59" i="12"/>
  <c r="M59" i="12"/>
  <c r="I63" i="12"/>
  <c r="J63" i="12"/>
  <c r="M63" i="12"/>
  <c r="G39" i="12"/>
  <c r="G7" i="12"/>
  <c r="L7" i="12"/>
  <c r="I50" i="12"/>
  <c r="J50" i="12"/>
  <c r="M12" i="12"/>
  <c r="L50" i="12"/>
  <c r="M68" i="12"/>
  <c r="I70" i="12"/>
  <c r="I68" i="12"/>
  <c r="L39" i="12"/>
  <c r="M35" i="12"/>
  <c r="I35" i="12"/>
  <c r="J35" i="12"/>
  <c r="M28" i="12"/>
  <c r="M8" i="12"/>
  <c r="I28" i="12"/>
  <c r="J28" i="12"/>
  <c r="F7" i="12"/>
  <c r="I8" i="12"/>
  <c r="J8" i="12"/>
  <c r="H10" i="9"/>
  <c r="I10" i="9"/>
  <c r="F7" i="9"/>
  <c r="F6" i="9"/>
  <c r="K10" i="9"/>
  <c r="E7" i="9"/>
  <c r="E6" i="9"/>
  <c r="K29" i="9"/>
  <c r="K30" i="9"/>
  <c r="H29" i="9"/>
  <c r="I29" i="9"/>
  <c r="L17" i="9"/>
  <c r="K14" i="9"/>
  <c r="L14" i="9"/>
  <c r="H17" i="9"/>
  <c r="I17" i="9"/>
  <c r="H14" i="9"/>
  <c r="I14" i="9"/>
  <c r="I31" i="11"/>
  <c r="J31" i="11"/>
  <c r="I39" i="12"/>
  <c r="J39" i="12"/>
  <c r="M31" i="11"/>
  <c r="M39" i="12"/>
  <c r="J70" i="12"/>
  <c r="J68" i="12"/>
  <c r="I7" i="12"/>
  <c r="J7" i="12"/>
  <c r="M7" i="12"/>
  <c r="L6" i="9"/>
  <c r="L7" i="9"/>
  <c r="K7" i="9"/>
  <c r="H7" i="9"/>
  <c r="I7" i="9"/>
  <c r="K6" i="9"/>
  <c r="H6" i="9"/>
  <c r="I6" i="9"/>
  <c r="L8" i="11"/>
  <c r="I11" i="11"/>
  <c r="J11" i="11"/>
  <c r="M19" i="11"/>
  <c r="M8" i="11"/>
  <c r="I8" i="11"/>
  <c r="J8" i="11"/>
  <c r="M7" i="11"/>
  <c r="I7" i="11"/>
  <c r="J7" i="11"/>
  <c r="I19" i="11"/>
  <c r="J19" i="11"/>
  <c r="P14" i="10"/>
</calcChain>
</file>

<file path=xl/comments1.xml><?xml version="1.0" encoding="utf-8"?>
<comments xmlns="http://schemas.openxmlformats.org/spreadsheetml/2006/main">
  <authors>
    <author>Windows 사용자</author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E7" authorId="1" shapeId="0">
      <text>
        <r>
          <rPr>
            <b/>
            <sz val="11"/>
            <color indexed="32"/>
            <rFont val="맑은 고딕"/>
            <family val="3"/>
            <charset val="129"/>
          </rPr>
          <t>최종예산액  반영</t>
        </r>
      </text>
    </comment>
    <comment ref="E73" authorId="1" shapeId="0">
      <text>
        <r>
          <rPr>
            <b/>
            <sz val="10"/>
            <color indexed="32"/>
            <rFont val="맑은 고딕"/>
            <family val="3"/>
            <charset val="129"/>
          </rPr>
          <t>전년도이월사업비:
최종예산액은 작성하지 말것.
징수결정액, 징수액 작성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E5" authorId="0" shapeId="0">
      <text>
        <r>
          <rPr>
            <b/>
            <sz val="9"/>
            <color indexed="81"/>
            <rFont val="돋움"/>
            <family val="3"/>
            <charset val="129"/>
          </rPr>
          <t>예산액 입력 불요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E7" authorId="1" shapeId="0">
      <text>
        <r>
          <rPr>
            <b/>
            <sz val="11"/>
            <color indexed="32"/>
            <rFont val="맑은 고딕"/>
            <family val="3"/>
            <charset val="129"/>
          </rPr>
          <t>최종예산액  반영</t>
        </r>
      </text>
    </comment>
    <comment ref="E73" authorId="1" shapeId="0">
      <text>
        <r>
          <rPr>
            <b/>
            <sz val="10"/>
            <color indexed="32"/>
            <rFont val="맑은 고딕"/>
            <family val="3"/>
            <charset val="129"/>
          </rPr>
          <t>전년도이월사업비:
최종예산액은 작성하지 말것.
징수결정액, 징수액 작성</t>
        </r>
      </text>
    </comment>
  </commentList>
</comments>
</file>

<file path=xl/comments4.xml><?xml version="1.0" encoding="utf-8"?>
<comments xmlns="http://schemas.openxmlformats.org/spreadsheetml/2006/main">
  <authors>
    <author>Windows 사용자</author>
    <author>user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D6" authorId="1" shapeId="0">
      <text>
        <r>
          <rPr>
            <b/>
            <sz val="9"/>
            <color indexed="81"/>
            <rFont val="돋움"/>
            <family val="3"/>
            <charset val="129"/>
          </rPr>
          <t>최종예산액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반영</t>
        </r>
      </text>
    </comment>
  </commentList>
</comments>
</file>

<file path=xl/sharedStrings.xml><?xml version="1.0" encoding="utf-8"?>
<sst xmlns="http://schemas.openxmlformats.org/spreadsheetml/2006/main" count="411" uniqueCount="162">
  <si>
    <t xml:space="preserve"> </t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</si>
  <si>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</si>
  <si>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</si>
  <si>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</si>
  <si>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</si>
  <si>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경상적세외수입</t>
    <phoneticPr fontId="3" type="noConversion"/>
  </si>
  <si>
    <t>(C/A)</t>
    <phoneticPr fontId="3" type="noConversion"/>
  </si>
  <si>
    <t>(C/B)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</si>
  <si>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</si>
  <si>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</si>
  <si>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</si>
  <si>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</si>
  <si>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불납결손액</t>
    <phoneticPr fontId="3" type="noConversion"/>
  </si>
  <si>
    <t>징수율</t>
    <phoneticPr fontId="3" type="noConversion"/>
  </si>
  <si>
    <t xml:space="preserve"> 항 목 별</t>
    <phoneticPr fontId="3" type="noConversion"/>
  </si>
  <si>
    <t>수임기관명</t>
    <phoneticPr fontId="3" type="noConversion"/>
  </si>
  <si>
    <t>(단위:원,%)</t>
    <phoneticPr fontId="3" type="noConversion"/>
  </si>
  <si>
    <t xml:space="preserve"> 항 목 별</t>
    <phoneticPr fontId="3" type="noConversion"/>
  </si>
  <si>
    <t>최종예산액
(A)</t>
    <phoneticPr fontId="3" type="noConversion"/>
  </si>
  <si>
    <t>징수결정액
(B)</t>
    <phoneticPr fontId="3" type="noConversion"/>
  </si>
  <si>
    <t>징 수 액
(C)</t>
    <phoneticPr fontId="3" type="noConversion"/>
  </si>
  <si>
    <t>불납결손액
(D)</t>
    <phoneticPr fontId="3" type="noConversion"/>
  </si>
  <si>
    <t>미수납액
(E=B-C-D)</t>
    <phoneticPr fontId="3" type="noConversion"/>
  </si>
  <si>
    <t>(C/B)</t>
    <phoneticPr fontId="3" type="noConversion"/>
  </si>
  <si>
    <t>((C+D)/B)</t>
    <phoneticPr fontId="3" type="noConversion"/>
  </si>
  <si>
    <t>합             계</t>
    <phoneticPr fontId="3" type="noConversion"/>
  </si>
  <si>
    <t>경상적세외수입</t>
    <phoneticPr fontId="3" type="noConversion"/>
  </si>
  <si>
    <t>청산금수입</t>
    <phoneticPr fontId="3" type="noConversion"/>
  </si>
  <si>
    <t>매각사업수입</t>
    <phoneticPr fontId="3" type="noConversion"/>
  </si>
  <si>
    <t>주차요금수입</t>
    <phoneticPr fontId="3" type="noConversion"/>
  </si>
  <si>
    <t>기타사업수입</t>
    <phoneticPr fontId="3" type="noConversion"/>
  </si>
  <si>
    <t>임시적세외수입</t>
    <phoneticPr fontId="3" type="noConversion"/>
  </si>
  <si>
    <t>학교용지부담금</t>
    <phoneticPr fontId="3" type="noConversion"/>
  </si>
  <si>
    <t>교통유발부담금</t>
    <phoneticPr fontId="3" type="noConversion"/>
  </si>
  <si>
    <t>기반시설부담금</t>
    <phoneticPr fontId="3" type="noConversion"/>
  </si>
  <si>
    <t>3. 기타수입</t>
    <phoneticPr fontId="3" type="noConversion"/>
  </si>
  <si>
    <t>여객자동차운수사업법위반 과징금</t>
    <phoneticPr fontId="3" type="noConversion"/>
  </si>
  <si>
    <t>과징금</t>
    <phoneticPr fontId="3" type="noConversion"/>
  </si>
  <si>
    <t>변상금</t>
    <phoneticPr fontId="3" type="noConversion"/>
  </si>
  <si>
    <t>그외수입</t>
    <phoneticPr fontId="3" type="noConversion"/>
  </si>
  <si>
    <t>4. 지난년도수입</t>
    <phoneticPr fontId="3" type="noConversion"/>
  </si>
  <si>
    <t>기관(부서)명</t>
    <phoneticPr fontId="3" type="noConversion"/>
  </si>
  <si>
    <t>1. 재산임대수입</t>
    <phoneticPr fontId="3" type="noConversion"/>
  </si>
  <si>
    <t>가. 국유재산임대료</t>
    <phoneticPr fontId="3" type="noConversion"/>
  </si>
  <si>
    <t>나. 공유재산임대료</t>
    <phoneticPr fontId="3" type="noConversion"/>
  </si>
  <si>
    <t>2. 사용료수입</t>
    <phoneticPr fontId="3" type="noConversion"/>
  </si>
  <si>
    <t>가. 도로사용료</t>
    <phoneticPr fontId="3" type="noConversion"/>
  </si>
  <si>
    <t>나. 하천사용료</t>
    <phoneticPr fontId="3" type="noConversion"/>
  </si>
  <si>
    <t>다. 하수도사용료</t>
    <phoneticPr fontId="3" type="noConversion"/>
  </si>
  <si>
    <t>라. 상수도사용료</t>
    <phoneticPr fontId="3" type="noConversion"/>
  </si>
  <si>
    <t>사. 입장료수입</t>
    <phoneticPr fontId="3" type="noConversion"/>
  </si>
  <si>
    <t>3. 수수료수입</t>
    <phoneticPr fontId="3" type="noConversion"/>
  </si>
  <si>
    <t>가. 증지수입</t>
    <phoneticPr fontId="3" type="noConversion"/>
  </si>
  <si>
    <t>다. 재활용품수거판매수입</t>
    <phoneticPr fontId="3" type="noConversion"/>
  </si>
  <si>
    <t>4. 사업수입</t>
    <phoneticPr fontId="3" type="noConversion"/>
  </si>
  <si>
    <t>5. 징수교부금수입</t>
    <phoneticPr fontId="3" type="noConversion"/>
  </si>
  <si>
    <t>7. 재산매각수입</t>
    <phoneticPr fontId="3" type="noConversion"/>
  </si>
  <si>
    <t>가. 국유재산매각 귀속수입금</t>
    <phoneticPr fontId="3" type="noConversion"/>
  </si>
  <si>
    <t>나. 시·도유재산매각귀속수입금</t>
    <phoneticPr fontId="3" type="noConversion"/>
  </si>
  <si>
    <t>다. 공유재산매각수입금</t>
    <phoneticPr fontId="3" type="noConversion"/>
  </si>
  <si>
    <t>가. 자치단체간 부담금</t>
    <phoneticPr fontId="3" type="noConversion"/>
  </si>
  <si>
    <t>보전수입등및내부거래</t>
    <phoneticPr fontId="3" type="noConversion"/>
  </si>
  <si>
    <t>가. 국고보조금사용잔액</t>
    <phoneticPr fontId="3" type="noConversion"/>
  </si>
  <si>
    <t>나. 시도비보조금 사용잔액</t>
    <phoneticPr fontId="3" type="noConversion"/>
  </si>
  <si>
    <t>다. 전년도이월사업비</t>
    <phoneticPr fontId="3" type="noConversion"/>
  </si>
  <si>
    <t>가. 공기업특별회계전입금</t>
    <phoneticPr fontId="3" type="noConversion"/>
  </si>
  <si>
    <t>나. 공사공단전입금</t>
    <phoneticPr fontId="3" type="noConversion"/>
  </si>
  <si>
    <t>다. 기타회계전입금</t>
    <phoneticPr fontId="3" type="noConversion"/>
  </si>
  <si>
    <t>라. 기금전입금</t>
    <phoneticPr fontId="3" type="noConversion"/>
  </si>
  <si>
    <t>마. 교육비특별회계전입금</t>
    <phoneticPr fontId="3" type="noConversion"/>
  </si>
  <si>
    <t>가. 예수금수입</t>
    <phoneticPr fontId="3" type="noConversion"/>
  </si>
  <si>
    <t>합               계</t>
    <phoneticPr fontId="3" type="noConversion"/>
  </si>
  <si>
    <t>보전수입등및내부거래</t>
    <phoneticPr fontId="3" type="noConversion"/>
  </si>
  <si>
    <t>융자금원금수입(현년도)</t>
    <phoneticPr fontId="3" type="noConversion"/>
  </si>
  <si>
    <t>융자금원금수입(지난년도)</t>
    <phoneticPr fontId="3" type="noConversion"/>
  </si>
  <si>
    <t>징 수 율</t>
    <phoneticPr fontId="3" type="noConversion"/>
  </si>
  <si>
    <t>나. 시도지역개발기금예수금수입</t>
    <phoneticPr fontId="3" type="noConversion"/>
  </si>
  <si>
    <t>다. 예탁금 원금 회수수입</t>
    <phoneticPr fontId="3" type="noConversion"/>
  </si>
  <si>
    <t>라. 예탁금 이자수입</t>
    <phoneticPr fontId="3" type="noConversion"/>
  </si>
  <si>
    <t>가. 공공예금이자수입</t>
  </si>
  <si>
    <t>10. 기타수입</t>
  </si>
  <si>
    <t>미수납액</t>
  </si>
  <si>
    <t>미수납액
'(E=B-C-D)</t>
  </si>
  <si>
    <t>체납액
(F=E-G)</t>
  </si>
  <si>
    <t>납기미도래
(G)</t>
  </si>
  <si>
    <t>현년도</t>
    <phoneticPr fontId="3" type="noConversion"/>
  </si>
  <si>
    <t>과년도</t>
    <phoneticPr fontId="3" type="noConversion"/>
  </si>
  <si>
    <t>일반회계</t>
    <phoneticPr fontId="3" type="noConversion"/>
  </si>
  <si>
    <t>국공유변상금</t>
    <phoneticPr fontId="3" type="noConversion"/>
  </si>
  <si>
    <t>책임보험미가입과태료</t>
    <phoneticPr fontId="3" type="noConversion"/>
  </si>
  <si>
    <t>자동차검사지연과태료</t>
    <phoneticPr fontId="3" type="noConversion"/>
  </si>
  <si>
    <t>자동차정밀검사과태료</t>
    <phoneticPr fontId="3" type="noConversion"/>
  </si>
  <si>
    <t>부동산실명법과징금</t>
    <phoneticPr fontId="3" type="noConversion"/>
  </si>
  <si>
    <t>건축법이행강제금</t>
    <phoneticPr fontId="3" type="noConversion"/>
  </si>
  <si>
    <t>특별회계</t>
    <phoneticPr fontId="3" type="noConversion"/>
  </si>
  <si>
    <t>주정차위반과태료</t>
    <phoneticPr fontId="3" type="noConversion"/>
  </si>
  <si>
    <t>마. 공유수면사용료</t>
    <phoneticPr fontId="3" type="noConversion"/>
  </si>
  <si>
    <t>바. 시장사용료</t>
    <phoneticPr fontId="3" type="noConversion"/>
  </si>
  <si>
    <t>아. 주차요금수입</t>
    <phoneticPr fontId="3" type="noConversion"/>
  </si>
  <si>
    <t>자. 기타사용료</t>
    <phoneticPr fontId="3" type="noConversion"/>
  </si>
  <si>
    <t>라. 보건의료수수료</t>
    <phoneticPr fontId="3" type="noConversion"/>
  </si>
  <si>
    <t>마. 기타수수료</t>
    <phoneticPr fontId="3" type="noConversion"/>
  </si>
  <si>
    <t>나. 청산금수입</t>
    <phoneticPr fontId="3" type="noConversion"/>
  </si>
  <si>
    <t>다. 매각 사업수입</t>
    <phoneticPr fontId="3" type="noConversion"/>
  </si>
  <si>
    <t>라. 배당금수입</t>
    <phoneticPr fontId="3" type="noConversion"/>
  </si>
  <si>
    <t>마. 기타 사업수입</t>
    <phoneticPr fontId="3" type="noConversion"/>
  </si>
  <si>
    <t>라. 불용품 매각대금</t>
    <phoneticPr fontId="3" type="noConversion"/>
  </si>
  <si>
    <t>나. 융자금회수이자수입</t>
    <phoneticPr fontId="3" type="noConversion"/>
  </si>
  <si>
    <t>다. 기타이자수입</t>
    <phoneticPr fontId="3" type="noConversion"/>
  </si>
  <si>
    <t>8. 자치단체간 부담금</t>
    <phoneticPr fontId="3" type="noConversion"/>
  </si>
  <si>
    <t>9. 보조금 반환수입</t>
    <phoneticPr fontId="3" type="noConversion"/>
  </si>
  <si>
    <t>사. 그외수입</t>
    <phoneticPr fontId="3" type="noConversion"/>
  </si>
  <si>
    <t>가. 체납처분수입</t>
    <phoneticPr fontId="3" type="noConversion"/>
  </si>
  <si>
    <t>나. 보상금수납금</t>
    <phoneticPr fontId="3" type="noConversion"/>
  </si>
  <si>
    <t>다. 기부금수입</t>
    <phoneticPr fontId="3" type="noConversion"/>
  </si>
  <si>
    <t>라. 지적재조사조정금</t>
    <phoneticPr fontId="3" type="noConversion"/>
  </si>
  <si>
    <t>마. 지방교부세감소분보전수입</t>
    <phoneticPr fontId="3" type="noConversion"/>
  </si>
  <si>
    <t>바. 위약금</t>
    <phoneticPr fontId="3" type="noConversion"/>
  </si>
  <si>
    <t>가. 사업장 생산수입</t>
    <phoneticPr fontId="3" type="noConversion"/>
  </si>
  <si>
    <t>12. 과징금</t>
    <phoneticPr fontId="3" type="noConversion"/>
  </si>
  <si>
    <t>13. 이행강제금</t>
    <phoneticPr fontId="3" type="noConversion"/>
  </si>
  <si>
    <t>14. 변상금</t>
    <phoneticPr fontId="3" type="noConversion"/>
  </si>
  <si>
    <t>15. 과태료</t>
    <phoneticPr fontId="3" type="noConversion"/>
  </si>
  <si>
    <t>나. 기타 과태료</t>
    <phoneticPr fontId="3" type="noConversion"/>
  </si>
  <si>
    <t>가. 차량관련 과태료</t>
    <phoneticPr fontId="3" type="noConversion"/>
  </si>
  <si>
    <t>16. 환수금</t>
    <phoneticPr fontId="3" type="noConversion"/>
  </si>
  <si>
    <t>17. 부담금</t>
    <phoneticPr fontId="3" type="noConversion"/>
  </si>
  <si>
    <t>18. 순세계잉여금</t>
    <phoneticPr fontId="3" type="noConversion"/>
  </si>
  <si>
    <t>20. 융자금 원금수입</t>
    <phoneticPr fontId="3" type="noConversion"/>
  </si>
  <si>
    <t>1. 사용료수입</t>
    <phoneticPr fontId="3" type="noConversion"/>
  </si>
  <si>
    <t>2. 사업수입</t>
    <phoneticPr fontId="3" type="noConversion"/>
  </si>
  <si>
    <r>
      <t>지방행정제재</t>
    </r>
    <r>
      <rPr>
        <b/>
        <sz val="9"/>
        <rFont val="맑은 고딕 Semilight"/>
        <family val="3"/>
        <charset val="129"/>
      </rPr>
      <t>‧</t>
    </r>
    <r>
      <rPr>
        <b/>
        <sz val="9"/>
        <rFont val="굴림"/>
        <family val="3"/>
        <charset val="129"/>
      </rPr>
      <t>부과금</t>
    </r>
    <phoneticPr fontId="3" type="noConversion"/>
  </si>
  <si>
    <t>5. 과징금</t>
    <phoneticPr fontId="3" type="noConversion"/>
  </si>
  <si>
    <t>6. 변상금</t>
    <phoneticPr fontId="3" type="noConversion"/>
  </si>
  <si>
    <t>7. 부담금</t>
    <phoneticPr fontId="3" type="noConversion"/>
  </si>
  <si>
    <t>8. 융자금 원금수입</t>
    <phoneticPr fontId="3" type="noConversion"/>
  </si>
  <si>
    <t>19. 전년도이월금</t>
    <phoneticPr fontId="3" type="noConversion"/>
  </si>
  <si>
    <t>나. 폐기물처리수수료</t>
    <phoneticPr fontId="3" type="noConversion"/>
  </si>
  <si>
    <t>6. 이자수입</t>
    <phoneticPr fontId="3" type="noConversion"/>
  </si>
  <si>
    <t>가. 시도비보조금등반환수입</t>
    <phoneticPr fontId="3" type="noConversion"/>
  </si>
  <si>
    <t>나. 자체보조금등반환수입</t>
    <phoneticPr fontId="3" type="noConversion"/>
  </si>
  <si>
    <t>11. 지난년도수입</t>
    <phoneticPr fontId="3" type="noConversion"/>
  </si>
  <si>
    <t>지방행정제재‧부과금</t>
    <phoneticPr fontId="3" type="noConversion"/>
  </si>
  <si>
    <t>21. 보조금등반환금</t>
    <phoneticPr fontId="3" type="noConversion"/>
  </si>
  <si>
    <t>가. 국고보조금등반환금</t>
    <phoneticPr fontId="3" type="noConversion"/>
  </si>
  <si>
    <t>나. 시도비보조금등반환금</t>
    <phoneticPr fontId="3" type="noConversion"/>
  </si>
  <si>
    <t>22. 전입금</t>
    <phoneticPr fontId="3" type="noConversion"/>
  </si>
  <si>
    <t>23. 예탁금 및 예수금</t>
    <phoneticPr fontId="3" type="noConversion"/>
  </si>
  <si>
    <t>2022년     8월    군·구 일반회계 세외수입 징수현황</t>
    <phoneticPr fontId="3" type="noConversion"/>
  </si>
  <si>
    <t>서구</t>
    <phoneticPr fontId="3" type="noConversion"/>
  </si>
  <si>
    <r>
      <t xml:space="preserve">2022년     8월    군·구 일반회계 </t>
    </r>
    <r>
      <rPr>
        <sz val="20"/>
        <color indexed="10"/>
        <rFont val="HY헤드라인M"/>
        <family val="1"/>
        <charset val="129"/>
      </rPr>
      <t xml:space="preserve">(지난년도) </t>
    </r>
    <r>
      <rPr>
        <sz val="20"/>
        <rFont val="HY헤드라인M"/>
        <family val="1"/>
        <charset val="129"/>
      </rPr>
      <t>세외수입 징수현황</t>
    </r>
    <phoneticPr fontId="3" type="noConversion"/>
  </si>
  <si>
    <t>2022. 8월</t>
    <phoneticPr fontId="3" type="noConversion"/>
  </si>
  <si>
    <t>2022년   8월 군·구 과목별 세외수입 징수현황</t>
    <phoneticPr fontId="3" type="noConversion"/>
  </si>
  <si>
    <t>2022년   8월 시 특별회계 세외수입 징수현황</t>
    <phoneticPr fontId="3" type="noConversion"/>
  </si>
  <si>
    <t>2022년     8월    군·구 특별회계 세외수입 징수현황</t>
    <phoneticPr fontId="3" type="noConversion"/>
  </si>
  <si>
    <t>징수율(경상적세외수입 총액)</t>
    <phoneticPr fontId="3" type="noConversion"/>
  </si>
  <si>
    <t>징수액</t>
    <phoneticPr fontId="3" type="noConversion"/>
  </si>
  <si>
    <t>경상적세외수입 란</t>
    <phoneticPr fontId="3" type="noConversion"/>
  </si>
  <si>
    <t>징수액(시세외+구세외)</t>
    <phoneticPr fontId="3" type="noConversion"/>
  </si>
  <si>
    <t>징수결정액액(시세외+구세외)</t>
    <phoneticPr fontId="3" type="noConversion"/>
  </si>
  <si>
    <t>체납액축소</t>
    <phoneticPr fontId="3" type="noConversion"/>
  </si>
  <si>
    <t>총체납액 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</si>
</sst>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80" formatCode="_-* #,##0.0_-;\-* #,##0.0_-;_-* &quot;-&quot;_-;_-@_-"/>
    <numFmt numFmtId="187" formatCode="_-* #,##0.0000_-;\-* #,##0.0000_-;_-* &quot;-&quot;_-;_-@_-"/>
  </numFmts>
  <fonts count="25" x14ac:knownFonts="1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9"/>
      <name val="굴림"/>
      <family val="3"/>
      <charset val="129"/>
    </font>
    <font>
      <sz val="9"/>
      <name val="돋움"/>
      <family val="3"/>
      <charset val="129"/>
    </font>
    <font>
      <sz val="20"/>
      <name val="HY헤드라인M"/>
      <family val="1"/>
      <charset val="129"/>
    </font>
    <font>
      <b/>
      <sz val="10"/>
      <name val="굴림"/>
      <family val="3"/>
      <charset val="129"/>
    </font>
    <font>
      <b/>
      <sz val="10"/>
      <color indexed="32"/>
      <name val="맑은 고딕"/>
      <family val="3"/>
      <charset val="129"/>
    </font>
    <font>
      <b/>
      <sz val="11"/>
      <color indexed="32"/>
      <name val="맑은 고딕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1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맑은 고딕 Semilight"/>
      <family val="3"/>
      <charset val="129"/>
    </font>
    <font>
      <b/>
      <sz val="9"/>
      <name val="맑은 고딕 Semilight"/>
      <family val="3"/>
      <charset val="129"/>
    </font>
    <font>
      <sz val="20"/>
      <color indexed="1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1" fillId="0" borderId="0">
      <alignment vertical="center"/>
    </xf>
    <xf numFmtId="0" fontId="2" fillId="0" borderId="0"/>
  </cellStyleXfs>
  <cellXfs count="243">
    <xf numFmtId="0" fontId="0" fillId="0" borderId="0" xfId="0"/>
    <xf numFmtId="41" fontId="4" fillId="0" borderId="0" xfId="1" applyFont="1" applyFill="1" applyBorder="1" applyAlignment="1" applyProtection="1">
      <alignment vertical="center"/>
    </xf>
    <xf numFmtId="41" fontId="5" fillId="0" borderId="0" xfId="1" applyFont="1" applyFill="1" applyBorder="1" applyAlignment="1" applyProtection="1">
      <alignment vertical="center"/>
    </xf>
    <xf numFmtId="41" fontId="5" fillId="0" borderId="0" xfId="1" applyFont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7" fillId="0" borderId="0" xfId="1" applyFont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7" fillId="2" borderId="1" xfId="1" applyFont="1" applyFill="1" applyBorder="1" applyAlignment="1" applyProtection="1">
      <alignment vertical="center"/>
    </xf>
    <xf numFmtId="41" fontId="7" fillId="0" borderId="1" xfId="1" applyFont="1" applyFill="1" applyBorder="1" applyAlignment="1" applyProtection="1">
      <alignment vertical="center"/>
    </xf>
    <xf numFmtId="0" fontId="2" fillId="0" borderId="0" xfId="0" applyFont="1" applyFill="1" applyAlignment="1">
      <alignment vertical="center"/>
    </xf>
    <xf numFmtId="0" fontId="6" fillId="0" borderId="0" xfId="4" applyFont="1" applyFill="1" applyBorder="1" applyAlignment="1" applyProtection="1">
      <alignment vertical="center"/>
    </xf>
    <xf numFmtId="0" fontId="5" fillId="0" borderId="0" xfId="4" applyFont="1" applyFill="1" applyBorder="1" applyAlignment="1" applyProtection="1">
      <alignment vertical="center"/>
    </xf>
    <xf numFmtId="0" fontId="1" fillId="0" borderId="0" xfId="0" applyFont="1" applyFill="1" applyAlignment="1">
      <alignment vertical="center"/>
    </xf>
    <xf numFmtId="41" fontId="9" fillId="3" borderId="1" xfId="1" applyFont="1" applyFill="1" applyBorder="1" applyAlignment="1" applyProtection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1" fontId="9" fillId="4" borderId="2" xfId="1" applyFont="1" applyFill="1" applyBorder="1" applyAlignment="1" applyProtection="1">
      <alignment vertical="center" shrinkToFit="1"/>
    </xf>
    <xf numFmtId="41" fontId="9" fillId="4" borderId="3" xfId="1" applyFont="1" applyFill="1" applyBorder="1" applyAlignment="1" applyProtection="1">
      <alignment vertical="center" shrinkToFit="1"/>
    </xf>
    <xf numFmtId="41" fontId="9" fillId="3" borderId="4" xfId="1" applyFont="1" applyFill="1" applyBorder="1" applyAlignment="1" applyProtection="1">
      <alignment vertical="center"/>
    </xf>
    <xf numFmtId="41" fontId="9" fillId="3" borderId="1" xfId="1" applyFont="1" applyFill="1" applyBorder="1" applyAlignment="1" applyProtection="1">
      <alignment vertical="center" shrinkToFit="1"/>
    </xf>
    <xf numFmtId="41" fontId="7" fillId="0" borderId="1" xfId="1" applyFont="1" applyFill="1" applyBorder="1" applyAlignment="1" applyProtection="1">
      <alignment vertical="center" shrinkToFit="1"/>
    </xf>
    <xf numFmtId="180" fontId="7" fillId="0" borderId="1" xfId="1" applyNumberFormat="1" applyFont="1" applyFill="1" applyBorder="1" applyAlignment="1" applyProtection="1">
      <alignment vertical="center" shrinkToFit="1"/>
    </xf>
    <xf numFmtId="180" fontId="7" fillId="0" borderId="5" xfId="1" applyNumberFormat="1" applyFont="1" applyFill="1" applyBorder="1" applyAlignment="1" applyProtection="1">
      <alignment vertical="center" shrinkToFit="1"/>
    </xf>
    <xf numFmtId="41" fontId="9" fillId="4" borderId="1" xfId="1" applyFont="1" applyFill="1" applyBorder="1" applyAlignment="1" applyProtection="1">
      <alignment vertical="center" shrinkToFit="1"/>
    </xf>
    <xf numFmtId="41" fontId="7" fillId="0" borderId="6" xfId="1" applyFont="1" applyFill="1" applyBorder="1" applyAlignment="1" applyProtection="1">
      <alignment vertical="center"/>
    </xf>
    <xf numFmtId="41" fontId="7" fillId="0" borderId="6" xfId="1" applyFont="1" applyFill="1" applyBorder="1" applyAlignment="1" applyProtection="1">
      <alignment vertical="center" shrinkToFit="1"/>
    </xf>
    <xf numFmtId="41" fontId="12" fillId="2" borderId="7" xfId="1" applyFont="1" applyFill="1" applyBorder="1" applyAlignment="1" applyProtection="1">
      <alignment horizontal="center" vertical="center"/>
    </xf>
    <xf numFmtId="41" fontId="12" fillId="2" borderId="8" xfId="1" applyFont="1" applyFill="1" applyBorder="1" applyAlignment="1" applyProtection="1">
      <alignment horizontal="center" vertical="center" shrinkToFit="1"/>
    </xf>
    <xf numFmtId="180" fontId="9" fillId="0" borderId="1" xfId="1" applyNumberFormat="1" applyFont="1" applyFill="1" applyBorder="1" applyAlignment="1" applyProtection="1">
      <alignment vertical="center" shrinkToFit="1"/>
    </xf>
    <xf numFmtId="180" fontId="9" fillId="0" borderId="5" xfId="1" applyNumberFormat="1" applyFont="1" applyFill="1" applyBorder="1" applyAlignment="1" applyProtection="1">
      <alignment vertical="center" shrinkToFit="1"/>
    </xf>
    <xf numFmtId="41" fontId="7" fillId="0" borderId="1" xfId="1" applyFont="1" applyFill="1" applyBorder="1" applyAlignment="1" applyProtection="1">
      <alignment vertical="center" shrinkToFit="1"/>
      <protection locked="0"/>
    </xf>
    <xf numFmtId="180" fontId="9" fillId="0" borderId="6" xfId="1" applyNumberFormat="1" applyFont="1" applyFill="1" applyBorder="1" applyAlignment="1" applyProtection="1">
      <alignment vertical="center" shrinkToFit="1"/>
    </xf>
    <xf numFmtId="180" fontId="9" fillId="0" borderId="9" xfId="1" applyNumberFormat="1" applyFont="1" applyFill="1" applyBorder="1" applyAlignment="1" applyProtection="1">
      <alignment vertical="center" shrinkToFit="1"/>
    </xf>
    <xf numFmtId="41" fontId="6" fillId="5" borderId="10" xfId="1" applyFont="1" applyFill="1" applyBorder="1" applyAlignment="1" applyProtection="1">
      <alignment horizontal="center" vertical="center"/>
    </xf>
    <xf numFmtId="41" fontId="8" fillId="0" borderId="0" xfId="1" applyFont="1" applyFill="1" applyBorder="1" applyAlignment="1" applyProtection="1">
      <alignment vertical="center"/>
    </xf>
    <xf numFmtId="180" fontId="9" fillId="9" borderId="2" xfId="1" applyNumberFormat="1" applyFont="1" applyFill="1" applyBorder="1" applyAlignment="1" applyProtection="1">
      <alignment vertical="center" shrinkToFit="1"/>
    </xf>
    <xf numFmtId="180" fontId="9" fillId="9" borderId="11" xfId="1" applyNumberFormat="1" applyFont="1" applyFill="1" applyBorder="1" applyAlignment="1" applyProtection="1">
      <alignment vertical="center" shrinkToFit="1"/>
    </xf>
    <xf numFmtId="180" fontId="9" fillId="9" borderId="3" xfId="1" applyNumberFormat="1" applyFont="1" applyFill="1" applyBorder="1" applyAlignment="1" applyProtection="1">
      <alignment vertical="center" shrinkToFit="1"/>
    </xf>
    <xf numFmtId="180" fontId="9" fillId="9" borderId="12" xfId="1" applyNumberFormat="1" applyFont="1" applyFill="1" applyBorder="1" applyAlignment="1" applyProtection="1">
      <alignment vertical="center" shrinkToFit="1"/>
    </xf>
    <xf numFmtId="180" fontId="9" fillId="10" borderId="1" xfId="1" applyNumberFormat="1" applyFont="1" applyFill="1" applyBorder="1" applyAlignment="1" applyProtection="1">
      <alignment vertical="center" shrinkToFit="1"/>
    </xf>
    <xf numFmtId="180" fontId="9" fillId="10" borderId="5" xfId="1" applyNumberFormat="1" applyFont="1" applyFill="1" applyBorder="1" applyAlignment="1" applyProtection="1">
      <alignment vertical="center" shrinkToFit="1"/>
    </xf>
    <xf numFmtId="180" fontId="9" fillId="9" borderId="1" xfId="1" applyNumberFormat="1" applyFont="1" applyFill="1" applyBorder="1" applyAlignment="1" applyProtection="1">
      <alignment vertical="center" shrinkToFit="1"/>
    </xf>
    <xf numFmtId="180" fontId="9" fillId="9" borderId="5" xfId="1" applyNumberFormat="1" applyFont="1" applyFill="1" applyBorder="1" applyAlignment="1" applyProtection="1">
      <alignment vertical="center" shrinkToFit="1"/>
    </xf>
    <xf numFmtId="41" fontId="7" fillId="2" borderId="13" xfId="1" applyFont="1" applyFill="1" applyBorder="1" applyAlignment="1" applyProtection="1">
      <alignment vertical="center"/>
    </xf>
    <xf numFmtId="41" fontId="7" fillId="2" borderId="14" xfId="1" applyFont="1" applyFill="1" applyBorder="1" applyAlignment="1" applyProtection="1">
      <alignment horizontal="right" vertical="center"/>
    </xf>
    <xf numFmtId="41" fontId="7" fillId="2" borderId="15" xfId="1" applyFont="1" applyFill="1" applyBorder="1" applyAlignment="1" applyProtection="1">
      <alignment horizontal="right" vertical="center"/>
    </xf>
    <xf numFmtId="41" fontId="7" fillId="6" borderId="1" xfId="1" applyFont="1" applyFill="1" applyBorder="1" applyAlignment="1" applyProtection="1">
      <alignment vertical="center" shrinkToFit="1"/>
    </xf>
    <xf numFmtId="41" fontId="7" fillId="3" borderId="1" xfId="1" applyFont="1" applyFill="1" applyBorder="1" applyAlignment="1" applyProtection="1">
      <alignment vertical="center" shrinkToFit="1"/>
    </xf>
    <xf numFmtId="41" fontId="7" fillId="2" borderId="6" xfId="1" applyFont="1" applyFill="1" applyBorder="1" applyAlignment="1" applyProtection="1">
      <alignment vertical="center"/>
    </xf>
    <xf numFmtId="41" fontId="7" fillId="0" borderId="6" xfId="1" applyFont="1" applyFill="1" applyBorder="1" applyAlignment="1" applyProtection="1">
      <alignment vertical="center" shrinkToFit="1"/>
      <protection locked="0"/>
    </xf>
    <xf numFmtId="41" fontId="7" fillId="2" borderId="16" xfId="1" applyFont="1" applyFill="1" applyBorder="1" applyAlignment="1" applyProtection="1">
      <alignment horizontal="centerContinuous" vertical="center"/>
    </xf>
    <xf numFmtId="41" fontId="7" fillId="2" borderId="16" xfId="1" applyFont="1" applyFill="1" applyBorder="1" applyAlignment="1" applyProtection="1">
      <alignment horizontal="center" vertical="center"/>
    </xf>
    <xf numFmtId="41" fontId="7" fillId="2" borderId="17" xfId="1" applyFont="1" applyFill="1" applyBorder="1" applyAlignment="1" applyProtection="1">
      <alignment vertical="center"/>
    </xf>
    <xf numFmtId="41" fontId="7" fillId="2" borderId="0" xfId="1" applyFont="1" applyFill="1" applyBorder="1" applyAlignment="1" applyProtection="1">
      <alignment vertical="center"/>
    </xf>
    <xf numFmtId="41" fontId="7" fillId="2" borderId="18" xfId="1" applyFont="1" applyFill="1" applyBorder="1" applyAlignment="1" applyProtection="1">
      <alignment vertical="center"/>
    </xf>
    <xf numFmtId="41" fontId="7" fillId="2" borderId="19" xfId="1" quotePrefix="1" applyFont="1" applyFill="1" applyBorder="1" applyAlignment="1" applyProtection="1">
      <alignment horizontal="center" vertical="center"/>
    </xf>
    <xf numFmtId="41" fontId="7" fillId="2" borderId="7" xfId="1" quotePrefix="1" applyFont="1" applyFill="1" applyBorder="1" applyAlignment="1" applyProtection="1">
      <alignment horizontal="center" vertical="center"/>
    </xf>
    <xf numFmtId="41" fontId="7" fillId="2" borderId="8" xfId="1" quotePrefix="1" applyFont="1" applyFill="1" applyBorder="1" applyAlignment="1" applyProtection="1">
      <alignment horizontal="center" vertical="center"/>
    </xf>
    <xf numFmtId="41" fontId="7" fillId="6" borderId="3" xfId="1" applyFont="1" applyFill="1" applyBorder="1" applyAlignment="1" applyProtection="1">
      <alignment vertical="center" shrinkToFit="1"/>
    </xf>
    <xf numFmtId="41" fontId="7" fillId="7" borderId="20" xfId="1" applyFont="1" applyFill="1" applyBorder="1" applyAlignment="1" applyProtection="1">
      <alignment vertical="center" shrinkToFit="1"/>
    </xf>
    <xf numFmtId="41" fontId="7" fillId="6" borderId="12" xfId="1" applyFont="1" applyFill="1" applyBorder="1" applyAlignment="1" applyProtection="1">
      <alignment vertical="center" shrinkToFit="1"/>
    </xf>
    <xf numFmtId="41" fontId="7" fillId="3" borderId="5" xfId="1" applyFont="1" applyFill="1" applyBorder="1" applyAlignment="1" applyProtection="1">
      <alignment vertical="center" shrinkToFit="1"/>
    </xf>
    <xf numFmtId="41" fontId="7" fillId="0" borderId="5" xfId="1" applyFont="1" applyFill="1" applyBorder="1" applyAlignment="1" applyProtection="1">
      <alignment vertical="center" shrinkToFit="1"/>
    </xf>
    <xf numFmtId="41" fontId="7" fillId="8" borderId="1" xfId="1" applyFont="1" applyFill="1" applyBorder="1" applyAlignment="1" applyProtection="1">
      <alignment vertical="center" shrinkToFit="1"/>
      <protection locked="0"/>
    </xf>
    <xf numFmtId="41" fontId="7" fillId="3" borderId="1" xfId="1" applyFont="1" applyFill="1" applyBorder="1" applyAlignment="1" applyProtection="1">
      <alignment vertical="center" shrinkToFit="1"/>
      <protection locked="0"/>
    </xf>
    <xf numFmtId="41" fontId="7" fillId="2" borderId="21" xfId="1" applyFont="1" applyFill="1" applyBorder="1" applyAlignment="1" applyProtection="1">
      <alignment vertical="center"/>
    </xf>
    <xf numFmtId="41" fontId="7" fillId="2" borderId="22" xfId="1" applyFont="1" applyFill="1" applyBorder="1" applyAlignment="1" applyProtection="1">
      <alignment vertical="center"/>
    </xf>
    <xf numFmtId="41" fontId="7" fillId="7" borderId="2" xfId="1" applyFont="1" applyFill="1" applyBorder="1" applyAlignment="1" applyProtection="1">
      <alignment vertical="center" shrinkToFit="1"/>
    </xf>
    <xf numFmtId="180" fontId="7" fillId="7" borderId="2" xfId="1" applyNumberFormat="1" applyFont="1" applyFill="1" applyBorder="1" applyAlignment="1" applyProtection="1">
      <alignment vertical="center" shrinkToFit="1"/>
    </xf>
    <xf numFmtId="180" fontId="7" fillId="7" borderId="11" xfId="1" applyNumberFormat="1" applyFont="1" applyFill="1" applyBorder="1" applyAlignment="1" applyProtection="1">
      <alignment vertical="center" shrinkToFit="1"/>
    </xf>
    <xf numFmtId="180" fontId="7" fillId="7" borderId="20" xfId="1" applyNumberFormat="1" applyFont="1" applyFill="1" applyBorder="1" applyAlignment="1" applyProtection="1">
      <alignment vertical="center" shrinkToFit="1"/>
    </xf>
    <xf numFmtId="180" fontId="7" fillId="7" borderId="23" xfId="1" applyNumberFormat="1" applyFont="1" applyFill="1" applyBorder="1" applyAlignment="1" applyProtection="1">
      <alignment vertical="center" shrinkToFit="1"/>
    </xf>
    <xf numFmtId="180" fontId="7" fillId="6" borderId="1" xfId="1" applyNumberFormat="1" applyFont="1" applyFill="1" applyBorder="1" applyAlignment="1" applyProtection="1">
      <alignment vertical="center" shrinkToFit="1"/>
    </xf>
    <xf numFmtId="180" fontId="7" fillId="6" borderId="5" xfId="1" applyNumberFormat="1" applyFont="1" applyFill="1" applyBorder="1" applyAlignment="1" applyProtection="1">
      <alignment vertical="center" shrinkToFit="1"/>
    </xf>
    <xf numFmtId="180" fontId="7" fillId="3" borderId="1" xfId="1" applyNumberFormat="1" applyFont="1" applyFill="1" applyBorder="1" applyAlignment="1" applyProtection="1">
      <alignment vertical="center" shrinkToFit="1"/>
    </xf>
    <xf numFmtId="180" fontId="7" fillId="3" borderId="5" xfId="1" applyNumberFormat="1" applyFont="1" applyFill="1" applyBorder="1" applyAlignment="1" applyProtection="1">
      <alignment vertical="center" shrinkToFit="1"/>
    </xf>
    <xf numFmtId="180" fontId="7" fillId="0" borderId="6" xfId="1" applyNumberFormat="1" applyFont="1" applyFill="1" applyBorder="1" applyAlignment="1" applyProtection="1">
      <alignment vertical="center" shrinkToFit="1"/>
    </xf>
    <xf numFmtId="180" fontId="7" fillId="0" borderId="9" xfId="1" applyNumberFormat="1" applyFont="1" applyFill="1" applyBorder="1" applyAlignment="1" applyProtection="1">
      <alignment vertical="center" shrinkToFit="1"/>
    </xf>
    <xf numFmtId="41" fontId="9" fillId="3" borderId="1" xfId="1" applyFont="1" applyFill="1" applyBorder="1" applyAlignment="1" applyProtection="1">
      <alignment vertical="center" shrinkToFit="1"/>
      <protection locked="0"/>
    </xf>
    <xf numFmtId="41" fontId="16" fillId="0" borderId="0" xfId="1" applyFont="1" applyAlignment="1" applyProtection="1">
      <alignment vertical="center"/>
    </xf>
    <xf numFmtId="0" fontId="0" fillId="0" borderId="24" xfId="0" applyBorder="1" applyAlignment="1">
      <alignment vertical="center"/>
    </xf>
    <xf numFmtId="41" fontId="7" fillId="0" borderId="3" xfId="1" applyFont="1" applyFill="1" applyBorder="1" applyAlignment="1" applyProtection="1">
      <alignment vertical="center"/>
    </xf>
    <xf numFmtId="41" fontId="7" fillId="0" borderId="3" xfId="1" applyFont="1" applyFill="1" applyBorder="1" applyAlignment="1" applyProtection="1">
      <alignment vertical="center" shrinkToFit="1"/>
      <protection locked="0"/>
    </xf>
    <xf numFmtId="41" fontId="7" fillId="0" borderId="3" xfId="1" applyFont="1" applyFill="1" applyBorder="1" applyAlignment="1" applyProtection="1">
      <alignment vertical="center" shrinkToFit="1"/>
    </xf>
    <xf numFmtId="180" fontId="9" fillId="0" borderId="3" xfId="1" applyNumberFormat="1" applyFont="1" applyFill="1" applyBorder="1" applyAlignment="1" applyProtection="1">
      <alignment vertical="center" shrinkToFit="1"/>
    </xf>
    <xf numFmtId="180" fontId="9" fillId="0" borderId="12" xfId="1" applyNumberFormat="1" applyFont="1" applyFill="1" applyBorder="1" applyAlignment="1" applyProtection="1">
      <alignment vertical="center" shrinkToFit="1"/>
    </xf>
    <xf numFmtId="41" fontId="9" fillId="0" borderId="22" xfId="1" applyFont="1" applyFill="1" applyBorder="1" applyAlignment="1" applyProtection="1">
      <alignment vertical="center"/>
    </xf>
    <xf numFmtId="41" fontId="7" fillId="3" borderId="7" xfId="1" applyFont="1" applyFill="1" applyBorder="1" applyAlignment="1" applyProtection="1">
      <alignment vertical="center" shrinkToFit="1"/>
      <protection locked="0"/>
    </xf>
    <xf numFmtId="41" fontId="7" fillId="3" borderId="7" xfId="1" applyFont="1" applyFill="1" applyBorder="1" applyAlignment="1" applyProtection="1">
      <alignment vertical="center" shrinkToFit="1"/>
    </xf>
    <xf numFmtId="180" fontId="7" fillId="10" borderId="1" xfId="1" applyNumberFormat="1" applyFont="1" applyFill="1" applyBorder="1" applyAlignment="1" applyProtection="1">
      <alignment vertical="center" shrinkToFit="1"/>
    </xf>
    <xf numFmtId="180" fontId="7" fillId="10" borderId="5" xfId="1" applyNumberFormat="1" applyFont="1" applyFill="1" applyBorder="1" applyAlignment="1" applyProtection="1">
      <alignment vertical="center" shrinkToFit="1"/>
    </xf>
    <xf numFmtId="41" fontId="7" fillId="2" borderId="7" xfId="1" applyFont="1" applyFill="1" applyBorder="1" applyAlignment="1" applyProtection="1">
      <alignment vertical="center"/>
    </xf>
    <xf numFmtId="41" fontId="7" fillId="8" borderId="7" xfId="1" applyFont="1" applyFill="1" applyBorder="1" applyAlignment="1" applyProtection="1">
      <alignment vertical="center" shrinkToFit="1"/>
      <protection locked="0"/>
    </xf>
    <xf numFmtId="41" fontId="7" fillId="0" borderId="7" xfId="1" applyFont="1" applyFill="1" applyBorder="1" applyAlignment="1" applyProtection="1">
      <alignment vertical="center" shrinkToFit="1"/>
    </xf>
    <xf numFmtId="180" fontId="7" fillId="0" borderId="7" xfId="1" applyNumberFormat="1" applyFont="1" applyFill="1" applyBorder="1" applyAlignment="1" applyProtection="1">
      <alignment vertical="center" shrinkToFit="1"/>
    </xf>
    <xf numFmtId="180" fontId="7" fillId="0" borderId="8" xfId="1" applyNumberFormat="1" applyFont="1" applyFill="1" applyBorder="1" applyAlignment="1" applyProtection="1">
      <alignment vertical="center" shrinkToFit="1"/>
    </xf>
    <xf numFmtId="41" fontId="7" fillId="8" borderId="6" xfId="1" applyFont="1" applyFill="1" applyBorder="1" applyAlignment="1" applyProtection="1">
      <alignment vertical="center" shrinkToFit="1"/>
      <protection locked="0"/>
    </xf>
    <xf numFmtId="180" fontId="7" fillId="10" borderId="7" xfId="1" applyNumberFormat="1" applyFont="1" applyFill="1" applyBorder="1" applyAlignment="1" applyProtection="1">
      <alignment vertical="center" shrinkToFit="1"/>
    </xf>
    <xf numFmtId="180" fontId="7" fillId="10" borderId="8" xfId="1" applyNumberFormat="1" applyFont="1" applyFill="1" applyBorder="1" applyAlignment="1" applyProtection="1">
      <alignment vertical="center" shrinkToFit="1"/>
    </xf>
    <xf numFmtId="180" fontId="7" fillId="10" borderId="1" xfId="1" applyNumberFormat="1" applyFont="1" applyFill="1" applyBorder="1" applyAlignment="1" applyProtection="1">
      <alignment vertical="center" shrinkToFit="1"/>
    </xf>
    <xf numFmtId="180" fontId="7" fillId="10" borderId="5" xfId="1" applyNumberFormat="1" applyFont="1" applyFill="1" applyBorder="1" applyAlignment="1" applyProtection="1">
      <alignment vertical="center" shrinkToFit="1"/>
    </xf>
    <xf numFmtId="41" fontId="7" fillId="11" borderId="4" xfId="1" applyFont="1" applyFill="1" applyBorder="1" applyAlignment="1" applyProtection="1">
      <alignment vertical="center"/>
    </xf>
    <xf numFmtId="41" fontId="7" fillId="11" borderId="1" xfId="1" applyFont="1" applyFill="1" applyBorder="1" applyAlignment="1" applyProtection="1">
      <alignment vertical="center"/>
    </xf>
    <xf numFmtId="41" fontId="12" fillId="2" borderId="25" xfId="1" applyFont="1" applyFill="1" applyBorder="1" applyAlignment="1" applyProtection="1">
      <alignment horizontal="centerContinuous" vertical="center"/>
    </xf>
    <xf numFmtId="41" fontId="12" fillId="2" borderId="20" xfId="1" applyFont="1" applyFill="1" applyBorder="1" applyAlignment="1" applyProtection="1">
      <alignment horizontal="centerContinuous" vertical="center"/>
    </xf>
    <xf numFmtId="41" fontId="7" fillId="2" borderId="20" xfId="1" applyFont="1" applyFill="1" applyBorder="1" applyAlignment="1" applyProtection="1">
      <alignment horizontal="centerContinuous" vertical="center"/>
    </xf>
    <xf numFmtId="41" fontId="7" fillId="2" borderId="25" xfId="1" applyFont="1" applyFill="1" applyBorder="1" applyAlignment="1" applyProtection="1">
      <alignment horizontal="centerContinuous" vertical="center"/>
    </xf>
    <xf numFmtId="41" fontId="7" fillId="2" borderId="19" xfId="1" quotePrefix="1" applyFont="1" applyFill="1" applyBorder="1" applyAlignment="1" applyProtection="1">
      <alignment horizontal="center" vertical="center" wrapText="1"/>
    </xf>
    <xf numFmtId="41" fontId="12" fillId="2" borderId="19" xfId="1" quotePrefix="1" applyFont="1" applyFill="1" applyBorder="1" applyAlignment="1" applyProtection="1">
      <alignment horizontal="center" vertical="center" wrapText="1"/>
    </xf>
    <xf numFmtId="41" fontId="7" fillId="7" borderId="26" xfId="1" applyFont="1" applyFill="1" applyBorder="1" applyAlignment="1" applyProtection="1">
      <alignment horizontal="center" vertical="center"/>
    </xf>
    <xf numFmtId="41" fontId="7" fillId="7" borderId="26" xfId="1" applyFont="1" applyFill="1" applyBorder="1" applyAlignment="1" applyProtection="1">
      <alignment vertical="center" shrinkToFit="1"/>
    </xf>
    <xf numFmtId="180" fontId="7" fillId="7" borderId="26" xfId="1" applyNumberFormat="1" applyFont="1" applyFill="1" applyBorder="1" applyAlignment="1" applyProtection="1">
      <alignment vertical="center" shrinkToFit="1"/>
    </xf>
    <xf numFmtId="180" fontId="7" fillId="7" borderId="27" xfId="1" applyNumberFormat="1" applyFont="1" applyFill="1" applyBorder="1" applyAlignment="1" applyProtection="1">
      <alignment vertical="center" shrinkToFit="1"/>
    </xf>
    <xf numFmtId="41" fontId="7" fillId="7" borderId="3" xfId="1" applyFont="1" applyFill="1" applyBorder="1" applyAlignment="1" applyProtection="1">
      <alignment horizontal="center" vertical="center"/>
    </xf>
    <xf numFmtId="41" fontId="7" fillId="7" borderId="3" xfId="1" applyFont="1" applyFill="1" applyBorder="1" applyAlignment="1" applyProtection="1">
      <alignment vertical="center" shrinkToFit="1"/>
    </xf>
    <xf numFmtId="180" fontId="7" fillId="7" borderId="3" xfId="1" applyNumberFormat="1" applyFont="1" applyFill="1" applyBorder="1" applyAlignment="1" applyProtection="1">
      <alignment vertical="center" shrinkToFit="1"/>
    </xf>
    <xf numFmtId="180" fontId="7" fillId="7" borderId="12" xfId="1" applyNumberFormat="1" applyFont="1" applyFill="1" applyBorder="1" applyAlignment="1" applyProtection="1">
      <alignment vertical="center" shrinkToFit="1"/>
    </xf>
    <xf numFmtId="0" fontId="7" fillId="0" borderId="0" xfId="0" applyFont="1" applyBorder="1" applyAlignment="1" applyProtection="1">
      <alignment vertical="center"/>
    </xf>
    <xf numFmtId="41" fontId="7" fillId="7" borderId="3" xfId="1" applyFont="1" applyFill="1" applyBorder="1" applyAlignment="1" applyProtection="1">
      <alignment vertical="center"/>
    </xf>
    <xf numFmtId="41" fontId="7" fillId="7" borderId="26" xfId="1" applyFont="1" applyFill="1" applyBorder="1" applyAlignment="1" applyProtection="1">
      <alignment vertical="center"/>
    </xf>
    <xf numFmtId="41" fontId="7" fillId="12" borderId="1" xfId="1" applyFont="1" applyFill="1" applyBorder="1" applyAlignment="1" applyProtection="1">
      <alignment vertical="center"/>
    </xf>
    <xf numFmtId="41" fontId="7" fillId="12" borderId="1" xfId="1" applyFont="1" applyFill="1" applyBorder="1" applyAlignment="1" applyProtection="1">
      <alignment vertical="center" shrinkToFit="1"/>
      <protection locked="0"/>
    </xf>
    <xf numFmtId="41" fontId="7" fillId="12" borderId="1" xfId="1" applyFont="1" applyFill="1" applyBorder="1" applyAlignment="1" applyProtection="1">
      <alignment vertical="center" shrinkToFit="1"/>
    </xf>
    <xf numFmtId="41" fontId="7" fillId="12" borderId="5" xfId="1" applyFont="1" applyFill="1" applyBorder="1" applyAlignment="1" applyProtection="1">
      <alignment vertical="center" shrinkToFit="1"/>
    </xf>
    <xf numFmtId="41" fontId="7" fillId="12" borderId="3" xfId="1" applyFont="1" applyFill="1" applyBorder="1" applyAlignment="1" applyProtection="1">
      <alignment vertical="center" shrinkToFit="1"/>
    </xf>
    <xf numFmtId="41" fontId="7" fillId="12" borderId="12" xfId="1" applyFont="1" applyFill="1" applyBorder="1" applyAlignment="1" applyProtection="1">
      <alignment vertical="center" shrinkToFit="1"/>
    </xf>
    <xf numFmtId="41" fontId="7" fillId="0" borderId="7" xfId="1" applyFont="1" applyFill="1" applyBorder="1" applyAlignment="1" applyProtection="1">
      <alignment vertical="center" shrinkToFit="1"/>
      <protection locked="0"/>
    </xf>
    <xf numFmtId="41" fontId="7" fillId="0" borderId="8" xfId="1" applyFont="1" applyFill="1" applyBorder="1" applyAlignment="1" applyProtection="1">
      <alignment vertical="center" shrinkToFit="1"/>
    </xf>
    <xf numFmtId="41" fontId="7" fillId="12" borderId="20" xfId="1" applyFont="1" applyFill="1" applyBorder="1" applyAlignment="1" applyProtection="1">
      <alignment vertical="center" shrinkToFit="1"/>
    </xf>
    <xf numFmtId="41" fontId="7" fillId="12" borderId="6" xfId="1" applyFont="1" applyFill="1" applyBorder="1" applyAlignment="1" applyProtection="1">
      <alignment vertical="center"/>
    </xf>
    <xf numFmtId="41" fontId="7" fillId="12" borderId="6" xfId="1" applyFont="1" applyFill="1" applyBorder="1" applyAlignment="1" applyProtection="1">
      <alignment vertical="center" shrinkToFit="1"/>
      <protection locked="0"/>
    </xf>
    <xf numFmtId="41" fontId="7" fillId="12" borderId="6" xfId="1" applyFont="1" applyFill="1" applyBorder="1" applyAlignment="1" applyProtection="1">
      <alignment vertical="center" shrinkToFit="1"/>
    </xf>
    <xf numFmtId="41" fontId="7" fillId="12" borderId="9" xfId="1" applyFont="1" applyFill="1" applyBorder="1" applyAlignment="1" applyProtection="1">
      <alignment vertical="center" shrinkToFit="1"/>
    </xf>
    <xf numFmtId="41" fontId="7" fillId="0" borderId="9" xfId="1" applyFont="1" applyFill="1" applyBorder="1" applyAlignment="1" applyProtection="1">
      <alignment vertical="center" shrinkToFit="1"/>
    </xf>
    <xf numFmtId="41" fontId="7" fillId="13" borderId="1" xfId="1" applyFont="1" applyFill="1" applyBorder="1" applyAlignment="1" applyProtection="1">
      <alignment vertical="center" shrinkToFit="1"/>
      <protection locked="0"/>
    </xf>
    <xf numFmtId="41" fontId="7" fillId="13" borderId="1" xfId="1" applyFont="1" applyFill="1" applyBorder="1" applyAlignment="1" applyProtection="1">
      <alignment vertical="center" shrinkToFit="1"/>
    </xf>
    <xf numFmtId="180" fontId="7" fillId="13" borderId="1" xfId="1" applyNumberFormat="1" applyFont="1" applyFill="1" applyBorder="1" applyAlignment="1" applyProtection="1">
      <alignment vertical="center" shrinkToFit="1"/>
    </xf>
    <xf numFmtId="180" fontId="7" fillId="13" borderId="5" xfId="1" applyNumberFormat="1" applyFont="1" applyFill="1" applyBorder="1" applyAlignment="1" applyProtection="1">
      <alignment vertical="center" shrinkToFit="1"/>
    </xf>
    <xf numFmtId="41" fontId="7" fillId="14" borderId="1" xfId="1" applyFont="1" applyFill="1" applyBorder="1" applyAlignment="1" applyProtection="1">
      <alignment vertical="center" shrinkToFit="1"/>
      <protection locked="0"/>
    </xf>
    <xf numFmtId="41" fontId="7" fillId="14" borderId="1" xfId="1" applyFont="1" applyFill="1" applyBorder="1" applyAlignment="1" applyProtection="1">
      <alignment vertical="center" shrinkToFit="1"/>
    </xf>
    <xf numFmtId="180" fontId="7" fillId="14" borderId="1" xfId="1" applyNumberFormat="1" applyFont="1" applyFill="1" applyBorder="1" applyAlignment="1" applyProtection="1">
      <alignment vertical="center" shrinkToFit="1"/>
    </xf>
    <xf numFmtId="180" fontId="7" fillId="14" borderId="5" xfId="1" applyNumberFormat="1" applyFont="1" applyFill="1" applyBorder="1" applyAlignment="1" applyProtection="1">
      <alignment vertical="center" shrinkToFit="1"/>
    </xf>
    <xf numFmtId="41" fontId="7" fillId="0" borderId="4" xfId="1" applyFont="1" applyFill="1" applyBorder="1" applyAlignment="1" applyProtection="1">
      <alignment horizontal="center" vertical="center"/>
    </xf>
    <xf numFmtId="41" fontId="9" fillId="14" borderId="4" xfId="1" applyFont="1" applyFill="1" applyBorder="1" applyAlignment="1" applyProtection="1">
      <alignment vertical="center"/>
    </xf>
    <xf numFmtId="41" fontId="7" fillId="14" borderId="1" xfId="1" applyFont="1" applyFill="1" applyBorder="1" applyAlignment="1" applyProtection="1">
      <alignment vertical="center"/>
    </xf>
    <xf numFmtId="41" fontId="7" fillId="0" borderId="22" xfId="1" applyFont="1" applyFill="1" applyBorder="1" applyAlignment="1" applyProtection="1">
      <alignment horizontal="center" vertical="center"/>
    </xf>
    <xf numFmtId="41" fontId="7" fillId="14" borderId="19" xfId="1" applyFont="1" applyFill="1" applyBorder="1" applyAlignment="1" applyProtection="1">
      <alignment vertical="center"/>
    </xf>
    <xf numFmtId="41" fontId="7" fillId="0" borderId="19" xfId="1" applyFont="1" applyFill="1" applyBorder="1" applyAlignment="1" applyProtection="1">
      <alignment vertical="center" shrinkToFit="1"/>
      <protection locked="0"/>
    </xf>
    <xf numFmtId="41" fontId="7" fillId="0" borderId="19" xfId="1" applyFont="1" applyFill="1" applyBorder="1" applyAlignment="1" applyProtection="1">
      <alignment vertical="center" shrinkToFit="1"/>
    </xf>
    <xf numFmtId="41" fontId="9" fillId="4" borderId="20" xfId="1" applyFont="1" applyFill="1" applyBorder="1" applyAlignment="1" applyProtection="1">
      <alignment vertical="center" shrinkToFit="1"/>
    </xf>
    <xf numFmtId="180" fontId="9" fillId="9" borderId="20" xfId="1" applyNumberFormat="1" applyFont="1" applyFill="1" applyBorder="1" applyAlignment="1" applyProtection="1">
      <alignment vertical="center" shrinkToFit="1"/>
    </xf>
    <xf numFmtId="180" fontId="9" fillId="9" borderId="23" xfId="1" applyNumberFormat="1" applyFont="1" applyFill="1" applyBorder="1" applyAlignment="1" applyProtection="1">
      <alignment vertical="center" shrinkToFit="1"/>
    </xf>
    <xf numFmtId="41" fontId="22" fillId="3" borderId="4" xfId="1" applyFont="1" applyFill="1" applyBorder="1" applyAlignment="1" applyProtection="1">
      <alignment vertical="center"/>
    </xf>
    <xf numFmtId="41" fontId="22" fillId="3" borderId="1" xfId="1" applyFont="1" applyFill="1" applyBorder="1" applyAlignment="1" applyProtection="1">
      <alignment vertical="center"/>
    </xf>
    <xf numFmtId="41" fontId="22" fillId="2" borderId="1" xfId="1" applyFont="1" applyFill="1" applyBorder="1" applyAlignment="1" applyProtection="1">
      <alignment vertical="center"/>
    </xf>
    <xf numFmtId="41" fontId="23" fillId="2" borderId="1" xfId="1" applyFont="1" applyFill="1" applyBorder="1" applyAlignment="1" applyProtection="1">
      <alignment vertical="center"/>
    </xf>
    <xf numFmtId="41" fontId="22" fillId="2" borderId="4" xfId="1" applyFont="1" applyFill="1" applyBorder="1" applyAlignment="1" applyProtection="1">
      <alignment vertical="center"/>
    </xf>
    <xf numFmtId="41" fontId="22" fillId="2" borderId="4" xfId="1" applyFont="1" applyFill="1" applyBorder="1" applyAlignment="1" applyProtection="1">
      <alignment horizontal="center" vertical="center"/>
    </xf>
    <xf numFmtId="41" fontId="22" fillId="11" borderId="4" xfId="1" applyFont="1" applyFill="1" applyBorder="1" applyAlignment="1" applyProtection="1">
      <alignment vertical="center"/>
    </xf>
    <xf numFmtId="41" fontId="22" fillId="11" borderId="1" xfId="1" applyFont="1" applyFill="1" applyBorder="1" applyAlignment="1" applyProtection="1">
      <alignment vertical="center"/>
    </xf>
    <xf numFmtId="41" fontId="22" fillId="3" borderId="21" xfId="1" applyFont="1" applyFill="1" applyBorder="1" applyAlignment="1" applyProtection="1">
      <alignment vertical="center"/>
    </xf>
    <xf numFmtId="41" fontId="22" fillId="3" borderId="7" xfId="1" applyFont="1" applyFill="1" applyBorder="1" applyAlignment="1" applyProtection="1">
      <alignment vertical="center"/>
    </xf>
    <xf numFmtId="41" fontId="22" fillId="3" borderId="28" xfId="1" applyFont="1" applyFill="1" applyBorder="1" applyAlignment="1" applyProtection="1">
      <alignment vertical="center"/>
    </xf>
    <xf numFmtId="41" fontId="22" fillId="3" borderId="3" xfId="1" applyFont="1" applyFill="1" applyBorder="1" applyAlignment="1" applyProtection="1">
      <alignment vertical="center"/>
    </xf>
    <xf numFmtId="41" fontId="22" fillId="13" borderId="3" xfId="1" applyFont="1" applyFill="1" applyBorder="1" applyAlignment="1" applyProtection="1">
      <alignment vertical="center"/>
    </xf>
    <xf numFmtId="41" fontId="22" fillId="2" borderId="21" xfId="1" applyFont="1" applyFill="1" applyBorder="1" applyAlignment="1" applyProtection="1">
      <alignment vertical="center"/>
    </xf>
    <xf numFmtId="41" fontId="22" fillId="2" borderId="22" xfId="1" applyFont="1" applyFill="1" applyBorder="1" applyAlignment="1" applyProtection="1">
      <alignment vertical="center"/>
    </xf>
    <xf numFmtId="41" fontId="22" fillId="2" borderId="28" xfId="1" applyFont="1" applyFill="1" applyBorder="1" applyAlignment="1" applyProtection="1">
      <alignment vertical="center"/>
    </xf>
    <xf numFmtId="41" fontId="22" fillId="13" borderId="7" xfId="1" applyFont="1" applyFill="1" applyBorder="1" applyAlignment="1" applyProtection="1">
      <alignment vertical="center"/>
    </xf>
    <xf numFmtId="41" fontId="22" fillId="2" borderId="7" xfId="1" applyFont="1" applyFill="1" applyBorder="1" applyAlignment="1" applyProtection="1">
      <alignment vertical="center"/>
    </xf>
    <xf numFmtId="41" fontId="22" fillId="2" borderId="6" xfId="1" applyFont="1" applyFill="1" applyBorder="1" applyAlignment="1" applyProtection="1">
      <alignment vertical="center"/>
    </xf>
    <xf numFmtId="41" fontId="24" fillId="3" borderId="4" xfId="1" applyFont="1" applyFill="1" applyBorder="1" applyAlignment="1" applyProtection="1">
      <alignment vertical="center"/>
    </xf>
    <xf numFmtId="41" fontId="24" fillId="3" borderId="1" xfId="1" applyFont="1" applyFill="1" applyBorder="1" applyAlignment="1" applyProtection="1">
      <alignment vertical="center"/>
    </xf>
    <xf numFmtId="41" fontId="24" fillId="2" borderId="21" xfId="1" applyFont="1" applyFill="1" applyBorder="1" applyAlignment="1" applyProtection="1">
      <alignment vertical="center"/>
    </xf>
    <xf numFmtId="41" fontId="24" fillId="2" borderId="1" xfId="1" applyFont="1" applyFill="1" applyBorder="1" applyAlignment="1" applyProtection="1">
      <alignment vertical="center"/>
    </xf>
    <xf numFmtId="41" fontId="24" fillId="2" borderId="22" xfId="1" applyFont="1" applyFill="1" applyBorder="1" applyAlignment="1" applyProtection="1">
      <alignment vertical="center"/>
    </xf>
    <xf numFmtId="41" fontId="22" fillId="3" borderId="29" xfId="1" applyFont="1" applyFill="1" applyBorder="1" applyAlignment="1" applyProtection="1">
      <alignment vertical="center"/>
    </xf>
    <xf numFmtId="41" fontId="22" fillId="3" borderId="6" xfId="1" applyFont="1" applyFill="1" applyBorder="1" applyAlignment="1" applyProtection="1">
      <alignment vertical="center"/>
    </xf>
    <xf numFmtId="41" fontId="7" fillId="13" borderId="6" xfId="1" applyFont="1" applyFill="1" applyBorder="1" applyAlignment="1" applyProtection="1">
      <alignment vertical="center" shrinkToFit="1"/>
      <protection locked="0"/>
    </xf>
    <xf numFmtId="41" fontId="7" fillId="13" borderId="6" xfId="1" applyFont="1" applyFill="1" applyBorder="1" applyAlignment="1" applyProtection="1">
      <alignment vertical="center" shrinkToFit="1"/>
    </xf>
    <xf numFmtId="180" fontId="7" fillId="13" borderId="6" xfId="1" applyNumberFormat="1" applyFont="1" applyFill="1" applyBorder="1" applyAlignment="1" applyProtection="1">
      <alignment vertical="center" shrinkToFit="1"/>
    </xf>
    <xf numFmtId="180" fontId="7" fillId="13" borderId="9" xfId="1" applyNumberFormat="1" applyFont="1" applyFill="1" applyBorder="1" applyAlignment="1" applyProtection="1">
      <alignment vertical="center" shrinkToFit="1"/>
    </xf>
    <xf numFmtId="180" fontId="7" fillId="12" borderId="23" xfId="1" applyNumberFormat="1" applyFont="1" applyFill="1" applyBorder="1" applyAlignment="1" applyProtection="1">
      <alignment vertical="center" shrinkToFit="1"/>
    </xf>
    <xf numFmtId="0" fontId="7" fillId="0" borderId="0" xfId="0" applyFont="1" applyAlignment="1">
      <alignment vertical="center"/>
    </xf>
    <xf numFmtId="41" fontId="7" fillId="0" borderId="0" xfId="0" applyNumberFormat="1" applyFont="1" applyAlignment="1">
      <alignment vertical="center"/>
    </xf>
    <xf numFmtId="41" fontId="7" fillId="0" borderId="0" xfId="1" applyFont="1" applyAlignment="1">
      <alignment vertical="center"/>
    </xf>
    <xf numFmtId="187" fontId="7" fillId="0" borderId="0" xfId="1" applyNumberFormat="1" applyFont="1" applyAlignment="1" applyProtection="1">
      <alignment vertical="center"/>
    </xf>
    <xf numFmtId="41" fontId="22" fillId="2" borderId="22" xfId="1" applyFont="1" applyFill="1" applyBorder="1" applyAlignment="1" applyProtection="1">
      <alignment horizontal="center" vertical="center"/>
    </xf>
    <xf numFmtId="41" fontId="22" fillId="2" borderId="24" xfId="1" applyFont="1" applyFill="1" applyBorder="1" applyAlignment="1" applyProtection="1">
      <alignment horizontal="center" vertical="center"/>
    </xf>
    <xf numFmtId="41" fontId="22" fillId="2" borderId="4" xfId="1" applyFont="1" applyFill="1" applyBorder="1" applyAlignment="1" applyProtection="1">
      <alignment horizontal="center" vertical="center"/>
    </xf>
    <xf numFmtId="41" fontId="22" fillId="15" borderId="4" xfId="1" applyFont="1" applyFill="1" applyBorder="1" applyAlignment="1" applyProtection="1">
      <alignment horizontal="center" vertical="center"/>
    </xf>
    <xf numFmtId="41" fontId="22" fillId="15" borderId="1" xfId="1" applyFont="1" applyFill="1" applyBorder="1" applyAlignment="1" applyProtection="1">
      <alignment horizontal="center" vertical="center"/>
    </xf>
    <xf numFmtId="41" fontId="22" fillId="7" borderId="32" xfId="1" applyFont="1" applyFill="1" applyBorder="1" applyAlignment="1" applyProtection="1">
      <alignment horizontal="center" vertical="center"/>
    </xf>
    <xf numFmtId="41" fontId="22" fillId="7" borderId="33" xfId="1" applyFont="1" applyFill="1" applyBorder="1" applyAlignment="1" applyProtection="1">
      <alignment horizontal="center" vertical="center"/>
    </xf>
    <xf numFmtId="41" fontId="22" fillId="7" borderId="34" xfId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41" fontId="6" fillId="0" borderId="1" xfId="1" applyFont="1" applyFill="1" applyBorder="1" applyAlignment="1" applyProtection="1">
      <alignment horizontal="center" vertical="center"/>
      <protection locked="0"/>
    </xf>
    <xf numFmtId="0" fontId="6" fillId="0" borderId="35" xfId="0" applyFont="1" applyBorder="1" applyAlignment="1" applyProtection="1">
      <alignment horizontal="left" vertical="center"/>
      <protection locked="0"/>
    </xf>
    <xf numFmtId="41" fontId="8" fillId="0" borderId="36" xfId="1" applyFont="1" applyFill="1" applyBorder="1" applyAlignment="1" applyProtection="1">
      <alignment horizontal="right" vertical="center"/>
    </xf>
    <xf numFmtId="41" fontId="7" fillId="2" borderId="25" xfId="1" applyFont="1" applyFill="1" applyBorder="1" applyAlignment="1" applyProtection="1">
      <alignment horizontal="center" vertical="center"/>
    </xf>
    <xf numFmtId="41" fontId="7" fillId="2" borderId="37" xfId="1" applyFont="1" applyFill="1" applyBorder="1" applyAlignment="1" applyProtection="1">
      <alignment horizontal="center" vertical="center"/>
    </xf>
    <xf numFmtId="41" fontId="22" fillId="2" borderId="21" xfId="1" applyFont="1" applyFill="1" applyBorder="1" applyAlignment="1" applyProtection="1">
      <alignment horizontal="center" vertical="center"/>
    </xf>
    <xf numFmtId="41" fontId="7" fillId="7" borderId="30" xfId="1" applyFont="1" applyFill="1" applyBorder="1" applyAlignment="1" applyProtection="1">
      <alignment horizontal="center" vertical="center"/>
    </xf>
    <xf numFmtId="41" fontId="7" fillId="7" borderId="2" xfId="1" applyFont="1" applyFill="1" applyBorder="1" applyAlignment="1" applyProtection="1">
      <alignment horizontal="center" vertical="center"/>
    </xf>
    <xf numFmtId="41" fontId="23" fillId="6" borderId="31" xfId="1" applyFont="1" applyFill="1" applyBorder="1" applyAlignment="1" applyProtection="1">
      <alignment horizontal="center" vertical="center"/>
    </xf>
    <xf numFmtId="41" fontId="23" fillId="6" borderId="20" xfId="1" applyFont="1" applyFill="1" applyBorder="1" applyAlignment="1" applyProtection="1">
      <alignment horizontal="center" vertical="center"/>
    </xf>
    <xf numFmtId="41" fontId="23" fillId="2" borderId="4" xfId="1" applyFont="1" applyFill="1" applyBorder="1" applyAlignment="1" applyProtection="1">
      <alignment horizontal="center" vertical="center"/>
    </xf>
    <xf numFmtId="41" fontId="7" fillId="7" borderId="22" xfId="1" applyFont="1" applyFill="1" applyBorder="1" applyAlignment="1" applyProtection="1">
      <alignment horizontal="center" vertical="center"/>
    </xf>
    <xf numFmtId="41" fontId="7" fillId="7" borderId="24" xfId="1" applyFont="1" applyFill="1" applyBorder="1" applyAlignment="1" applyProtection="1">
      <alignment horizontal="center" vertical="center"/>
    </xf>
    <xf numFmtId="41" fontId="9" fillId="12" borderId="31" xfId="1" applyFont="1" applyFill="1" applyBorder="1" applyAlignment="1" applyProtection="1">
      <alignment horizontal="center" vertical="center"/>
    </xf>
    <xf numFmtId="41" fontId="9" fillId="12" borderId="20" xfId="1" applyFont="1" applyFill="1" applyBorder="1" applyAlignment="1" applyProtection="1">
      <alignment horizontal="center" vertical="center"/>
    </xf>
    <xf numFmtId="41" fontId="7" fillId="12" borderId="21" xfId="1" applyFont="1" applyFill="1" applyBorder="1" applyAlignment="1" applyProtection="1">
      <alignment horizontal="center" vertical="center"/>
    </xf>
    <xf numFmtId="41" fontId="7" fillId="12" borderId="24" xfId="1" applyFont="1" applyFill="1" applyBorder="1" applyAlignment="1" applyProtection="1">
      <alignment horizontal="center" vertical="center"/>
    </xf>
    <xf numFmtId="41" fontId="7" fillId="2" borderId="21" xfId="1" applyFont="1" applyFill="1" applyBorder="1" applyAlignment="1" applyProtection="1">
      <alignment horizontal="center" vertical="center"/>
    </xf>
    <xf numFmtId="41" fontId="7" fillId="2" borderId="24" xfId="1" applyFont="1" applyFill="1" applyBorder="1" applyAlignment="1" applyProtection="1">
      <alignment horizontal="center" vertical="center"/>
    </xf>
    <xf numFmtId="41" fontId="9" fillId="12" borderId="28" xfId="1" applyFont="1" applyFill="1" applyBorder="1" applyAlignment="1" applyProtection="1">
      <alignment horizontal="center" vertical="center"/>
    </xf>
    <xf numFmtId="41" fontId="9" fillId="12" borderId="3" xfId="1" applyFont="1" applyFill="1" applyBorder="1" applyAlignment="1" applyProtection="1">
      <alignment horizontal="center" vertical="center"/>
    </xf>
    <xf numFmtId="41" fontId="7" fillId="12" borderId="28" xfId="1" applyFont="1" applyFill="1" applyBorder="1" applyAlignment="1" applyProtection="1">
      <alignment horizontal="center" vertical="center"/>
    </xf>
    <xf numFmtId="41" fontId="7" fillId="7" borderId="31" xfId="1" applyFont="1" applyFill="1" applyBorder="1" applyAlignment="1" applyProtection="1">
      <alignment horizontal="center" vertical="center"/>
    </xf>
    <xf numFmtId="41" fontId="7" fillId="7" borderId="20" xfId="1" applyFont="1" applyFill="1" applyBorder="1" applyAlignment="1" applyProtection="1">
      <alignment horizontal="center" vertical="center"/>
    </xf>
    <xf numFmtId="41" fontId="7" fillId="0" borderId="4" xfId="1" applyFont="1" applyFill="1" applyBorder="1" applyAlignment="1" applyProtection="1">
      <alignment horizontal="center" vertical="center"/>
    </xf>
    <xf numFmtId="41" fontId="7" fillId="0" borderId="21" xfId="1" applyFont="1" applyFill="1" applyBorder="1" applyAlignment="1" applyProtection="1">
      <alignment horizontal="center" vertical="center"/>
    </xf>
    <xf numFmtId="41" fontId="9" fillId="4" borderId="31" xfId="1" applyFont="1" applyFill="1" applyBorder="1" applyAlignment="1" applyProtection="1">
      <alignment horizontal="center" vertical="center"/>
    </xf>
    <xf numFmtId="41" fontId="9" fillId="4" borderId="20" xfId="1" applyFont="1" applyFill="1" applyBorder="1" applyAlignment="1" applyProtection="1">
      <alignment horizontal="center" vertical="center"/>
    </xf>
    <xf numFmtId="41" fontId="9" fillId="4" borderId="30" xfId="1" applyFont="1" applyFill="1" applyBorder="1" applyAlignment="1" applyProtection="1">
      <alignment horizontal="center" vertical="center"/>
    </xf>
    <xf numFmtId="41" fontId="9" fillId="4" borderId="2" xfId="1" applyFont="1" applyFill="1" applyBorder="1" applyAlignment="1" applyProtection="1">
      <alignment horizontal="center" vertical="center"/>
    </xf>
    <xf numFmtId="41" fontId="9" fillId="4" borderId="28" xfId="1" applyFont="1" applyFill="1" applyBorder="1" applyAlignment="1" applyProtection="1">
      <alignment horizontal="center" vertical="center"/>
    </xf>
    <xf numFmtId="41" fontId="9" fillId="4" borderId="3" xfId="1" applyFont="1" applyFill="1" applyBorder="1" applyAlignment="1" applyProtection="1">
      <alignment horizontal="center" vertical="center"/>
    </xf>
    <xf numFmtId="41" fontId="9" fillId="4" borderId="4" xfId="1" applyFont="1" applyFill="1" applyBorder="1" applyAlignment="1" applyProtection="1">
      <alignment horizontal="center" vertical="center"/>
    </xf>
    <xf numFmtId="41" fontId="9" fillId="4" borderId="1" xfId="1" applyFont="1" applyFill="1" applyBorder="1" applyAlignment="1" applyProtection="1">
      <alignment horizontal="center" vertical="center"/>
    </xf>
    <xf numFmtId="0" fontId="11" fillId="0" borderId="0" xfId="4" applyFont="1" applyFill="1" applyBorder="1" applyAlignment="1" applyProtection="1">
      <alignment horizontal="center" vertical="center"/>
      <protection locked="0"/>
    </xf>
    <xf numFmtId="41" fontId="12" fillId="2" borderId="31" xfId="1" applyFont="1" applyFill="1" applyBorder="1" applyAlignment="1" applyProtection="1">
      <alignment horizontal="center" vertical="center"/>
    </xf>
    <xf numFmtId="41" fontId="12" fillId="2" borderId="20" xfId="1" applyFont="1" applyFill="1" applyBorder="1" applyAlignment="1" applyProtection="1">
      <alignment horizontal="center" vertical="center"/>
    </xf>
    <xf numFmtId="41" fontId="12" fillId="2" borderId="21" xfId="1" applyFont="1" applyFill="1" applyBorder="1" applyAlignment="1" applyProtection="1">
      <alignment horizontal="center" vertical="center"/>
    </xf>
    <xf numFmtId="41" fontId="12" fillId="2" borderId="7" xfId="1" applyFont="1" applyFill="1" applyBorder="1" applyAlignment="1" applyProtection="1">
      <alignment horizontal="center" vertical="center"/>
    </xf>
    <xf numFmtId="41" fontId="12" fillId="2" borderId="20" xfId="1" applyFont="1" applyFill="1" applyBorder="1" applyAlignment="1" applyProtection="1">
      <alignment horizontal="center" vertical="center" wrapText="1"/>
    </xf>
    <xf numFmtId="41" fontId="12" fillId="2" borderId="7" xfId="1" applyFont="1" applyFill="1" applyBorder="1" applyAlignment="1" applyProtection="1">
      <alignment horizontal="center" vertical="center" wrapText="1"/>
    </xf>
    <xf numFmtId="41" fontId="12" fillId="2" borderId="23" xfId="1" applyFont="1" applyFill="1" applyBorder="1" applyAlignment="1" applyProtection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_Sheet4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19" name="Line 1">
          <a:extLst>
            <a:ext uri="{FF2B5EF4-FFF2-40B4-BE49-F238E27FC236}">
              <a16:creationId xmlns:a16="http://schemas.microsoft.com/office/drawing/2014/main" id="{730C391F-6ACC-D9D2-8C58-D71BBE1A9B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20" name="Line 1">
          <a:extLst>
            <a:ext uri="{FF2B5EF4-FFF2-40B4-BE49-F238E27FC236}">
              <a16:creationId xmlns:a16="http://schemas.microsoft.com/office/drawing/2014/main" id="{DA4EBA3D-EBC9-9276-770F-5EE6B9B671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21" name="Line 1">
          <a:extLst>
            <a:ext uri="{FF2B5EF4-FFF2-40B4-BE49-F238E27FC236}">
              <a16:creationId xmlns:a16="http://schemas.microsoft.com/office/drawing/2014/main" id="{1025570F-5EDE-CD42-3E9D-00D7B04D44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22" name="Line 1">
          <a:extLst>
            <a:ext uri="{FF2B5EF4-FFF2-40B4-BE49-F238E27FC236}">
              <a16:creationId xmlns:a16="http://schemas.microsoft.com/office/drawing/2014/main" id="{395D0FAB-E928-B82A-DECE-37BF3375F0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23" name="Line 1">
          <a:extLst>
            <a:ext uri="{FF2B5EF4-FFF2-40B4-BE49-F238E27FC236}">
              <a16:creationId xmlns:a16="http://schemas.microsoft.com/office/drawing/2014/main" id="{A7B11F32-6787-F686-262E-C3DA8016B2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24" name="Line 1">
          <a:extLst>
            <a:ext uri="{FF2B5EF4-FFF2-40B4-BE49-F238E27FC236}">
              <a16:creationId xmlns:a16="http://schemas.microsoft.com/office/drawing/2014/main" id="{070B71D7-F342-8120-8213-7B136664BD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25" name="Line 1">
          <a:extLst>
            <a:ext uri="{FF2B5EF4-FFF2-40B4-BE49-F238E27FC236}">
              <a16:creationId xmlns:a16="http://schemas.microsoft.com/office/drawing/2014/main" id="{53B3106B-8CB3-E14A-ECD8-E2D4A6834B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26" name="Line 1">
          <a:extLst>
            <a:ext uri="{FF2B5EF4-FFF2-40B4-BE49-F238E27FC236}">
              <a16:creationId xmlns:a16="http://schemas.microsoft.com/office/drawing/2014/main" id="{705C5003-3F35-DF92-13E0-CD77B61757F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27" name="Line 1">
          <a:extLst>
            <a:ext uri="{FF2B5EF4-FFF2-40B4-BE49-F238E27FC236}">
              <a16:creationId xmlns:a16="http://schemas.microsoft.com/office/drawing/2014/main" id="{98351EEF-08AB-52B6-C773-3538A4DB52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28" name="Line 1">
          <a:extLst>
            <a:ext uri="{FF2B5EF4-FFF2-40B4-BE49-F238E27FC236}">
              <a16:creationId xmlns:a16="http://schemas.microsoft.com/office/drawing/2014/main" id="{71234814-BB70-EF8A-5D9F-2753F06537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29" name="Line 1">
          <a:extLst>
            <a:ext uri="{FF2B5EF4-FFF2-40B4-BE49-F238E27FC236}">
              <a16:creationId xmlns:a16="http://schemas.microsoft.com/office/drawing/2014/main" id="{CBFEA37C-6875-4822-3583-1BED173A7D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30" name="Line 1">
          <a:extLst>
            <a:ext uri="{FF2B5EF4-FFF2-40B4-BE49-F238E27FC236}">
              <a16:creationId xmlns:a16="http://schemas.microsoft.com/office/drawing/2014/main" id="{496ED5DE-64D8-685D-4678-8CDD97CAA3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31" name="Line 1">
          <a:extLst>
            <a:ext uri="{FF2B5EF4-FFF2-40B4-BE49-F238E27FC236}">
              <a16:creationId xmlns:a16="http://schemas.microsoft.com/office/drawing/2014/main" id="{C7CFA380-E238-19FD-D4F6-17FD36A87B5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32" name="Line 1">
          <a:extLst>
            <a:ext uri="{FF2B5EF4-FFF2-40B4-BE49-F238E27FC236}">
              <a16:creationId xmlns:a16="http://schemas.microsoft.com/office/drawing/2014/main" id="{9C144071-BA99-A832-D8C5-680A7BC194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33" name="Line 1">
          <a:extLst>
            <a:ext uri="{FF2B5EF4-FFF2-40B4-BE49-F238E27FC236}">
              <a16:creationId xmlns:a16="http://schemas.microsoft.com/office/drawing/2014/main" id="{0F2F1732-4D52-55CD-E66A-83B39F44A5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34" name="Line 1">
          <a:extLst>
            <a:ext uri="{FF2B5EF4-FFF2-40B4-BE49-F238E27FC236}">
              <a16:creationId xmlns:a16="http://schemas.microsoft.com/office/drawing/2014/main" id="{D164C06D-1A78-091E-E3B0-377E553DC3E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35" name="Line 1">
          <a:extLst>
            <a:ext uri="{FF2B5EF4-FFF2-40B4-BE49-F238E27FC236}">
              <a16:creationId xmlns:a16="http://schemas.microsoft.com/office/drawing/2014/main" id="{ED215D5B-505A-2268-6628-FAC0D44BDC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36" name="Line 1">
          <a:extLst>
            <a:ext uri="{FF2B5EF4-FFF2-40B4-BE49-F238E27FC236}">
              <a16:creationId xmlns:a16="http://schemas.microsoft.com/office/drawing/2014/main" id="{06676AD2-222F-420F-59FF-8B93B6DAF2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37" name="Line 1">
          <a:extLst>
            <a:ext uri="{FF2B5EF4-FFF2-40B4-BE49-F238E27FC236}">
              <a16:creationId xmlns:a16="http://schemas.microsoft.com/office/drawing/2014/main" id="{34CB44A6-BE03-A589-1EB9-E7BA610768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338" name="Line 1">
          <a:extLst>
            <a:ext uri="{FF2B5EF4-FFF2-40B4-BE49-F238E27FC236}">
              <a16:creationId xmlns:a16="http://schemas.microsoft.com/office/drawing/2014/main" id="{FD451FFD-7449-03EE-800F-F7A4F4DEFB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07" name="Line 1">
          <a:extLst>
            <a:ext uri="{FF2B5EF4-FFF2-40B4-BE49-F238E27FC236}">
              <a16:creationId xmlns:a16="http://schemas.microsoft.com/office/drawing/2014/main" id="{33229C0B-2409-2FE3-6DBD-4E1B4814372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08" name="Line 1">
          <a:extLst>
            <a:ext uri="{FF2B5EF4-FFF2-40B4-BE49-F238E27FC236}">
              <a16:creationId xmlns:a16="http://schemas.microsoft.com/office/drawing/2014/main" id="{5986A744-854C-BCDE-04B6-731AFD84EB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09" name="Line 1">
          <a:extLst>
            <a:ext uri="{FF2B5EF4-FFF2-40B4-BE49-F238E27FC236}">
              <a16:creationId xmlns:a16="http://schemas.microsoft.com/office/drawing/2014/main" id="{9CD520CA-57CE-4E70-AF4C-81515B8B52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10" name="Line 1">
          <a:extLst>
            <a:ext uri="{FF2B5EF4-FFF2-40B4-BE49-F238E27FC236}">
              <a16:creationId xmlns:a16="http://schemas.microsoft.com/office/drawing/2014/main" id="{0A22B7A1-EECB-9B79-1FED-36F723E232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11" name="Line 1">
          <a:extLst>
            <a:ext uri="{FF2B5EF4-FFF2-40B4-BE49-F238E27FC236}">
              <a16:creationId xmlns:a16="http://schemas.microsoft.com/office/drawing/2014/main" id="{95AE41BD-DAF3-C453-A387-7B0383D70C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12" name="Line 1">
          <a:extLst>
            <a:ext uri="{FF2B5EF4-FFF2-40B4-BE49-F238E27FC236}">
              <a16:creationId xmlns:a16="http://schemas.microsoft.com/office/drawing/2014/main" id="{F7717374-4377-397F-97D1-9B6B73A622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13" name="Line 1">
          <a:extLst>
            <a:ext uri="{FF2B5EF4-FFF2-40B4-BE49-F238E27FC236}">
              <a16:creationId xmlns:a16="http://schemas.microsoft.com/office/drawing/2014/main" id="{3244952B-30DB-EA68-003A-30B71C9A86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14" name="Line 1">
          <a:extLst>
            <a:ext uri="{FF2B5EF4-FFF2-40B4-BE49-F238E27FC236}">
              <a16:creationId xmlns:a16="http://schemas.microsoft.com/office/drawing/2014/main" id="{B53D840C-B49D-233F-3529-1247D3B2DB9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15" name="Line 1">
          <a:extLst>
            <a:ext uri="{FF2B5EF4-FFF2-40B4-BE49-F238E27FC236}">
              <a16:creationId xmlns:a16="http://schemas.microsoft.com/office/drawing/2014/main" id="{7EBFB123-55EC-6C43-A808-74809EA4C5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16" name="Line 1">
          <a:extLst>
            <a:ext uri="{FF2B5EF4-FFF2-40B4-BE49-F238E27FC236}">
              <a16:creationId xmlns:a16="http://schemas.microsoft.com/office/drawing/2014/main" id="{31FD6AF3-1C8C-EEA1-E4E9-01C2C7CB01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17" name="Line 1">
          <a:extLst>
            <a:ext uri="{FF2B5EF4-FFF2-40B4-BE49-F238E27FC236}">
              <a16:creationId xmlns:a16="http://schemas.microsoft.com/office/drawing/2014/main" id="{1F938C5D-7A4B-A6E1-F2F9-1DE6546F42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18" name="Line 1">
          <a:extLst>
            <a:ext uri="{FF2B5EF4-FFF2-40B4-BE49-F238E27FC236}">
              <a16:creationId xmlns:a16="http://schemas.microsoft.com/office/drawing/2014/main" id="{DC660513-1813-8F24-C79C-97C08213D4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19" name="Line 1">
          <a:extLst>
            <a:ext uri="{FF2B5EF4-FFF2-40B4-BE49-F238E27FC236}">
              <a16:creationId xmlns:a16="http://schemas.microsoft.com/office/drawing/2014/main" id="{D578A1F6-E3E5-5742-1D8D-18A70717CE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20" name="Line 1">
          <a:extLst>
            <a:ext uri="{FF2B5EF4-FFF2-40B4-BE49-F238E27FC236}">
              <a16:creationId xmlns:a16="http://schemas.microsoft.com/office/drawing/2014/main" id="{1A9C224D-6E99-B0D5-628A-8DE399F285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21" name="Line 1">
          <a:extLst>
            <a:ext uri="{FF2B5EF4-FFF2-40B4-BE49-F238E27FC236}">
              <a16:creationId xmlns:a16="http://schemas.microsoft.com/office/drawing/2014/main" id="{DA9EDC58-2074-74BB-D6F2-A0B645BF3E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22" name="Line 1">
          <a:extLst>
            <a:ext uri="{FF2B5EF4-FFF2-40B4-BE49-F238E27FC236}">
              <a16:creationId xmlns:a16="http://schemas.microsoft.com/office/drawing/2014/main" id="{641325D5-B0F0-4A63-B8EB-EBE6C85D67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23" name="Line 1">
          <a:extLst>
            <a:ext uri="{FF2B5EF4-FFF2-40B4-BE49-F238E27FC236}">
              <a16:creationId xmlns:a16="http://schemas.microsoft.com/office/drawing/2014/main" id="{7F128973-2D38-D0E4-B83A-1C8F008937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24" name="Line 1">
          <a:extLst>
            <a:ext uri="{FF2B5EF4-FFF2-40B4-BE49-F238E27FC236}">
              <a16:creationId xmlns:a16="http://schemas.microsoft.com/office/drawing/2014/main" id="{52B38BBF-0F39-5231-38A3-FB23CD547A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25" name="Line 1">
          <a:extLst>
            <a:ext uri="{FF2B5EF4-FFF2-40B4-BE49-F238E27FC236}">
              <a16:creationId xmlns:a16="http://schemas.microsoft.com/office/drawing/2014/main" id="{B4E73BA3-3D13-3654-551E-4FA02DE94A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526" name="Line 1">
          <a:extLst>
            <a:ext uri="{FF2B5EF4-FFF2-40B4-BE49-F238E27FC236}">
              <a16:creationId xmlns:a16="http://schemas.microsoft.com/office/drawing/2014/main" id="{A620845C-8CD6-6743-0C4C-2F851D4DABD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82" name="Line 1">
          <a:extLst>
            <a:ext uri="{FF2B5EF4-FFF2-40B4-BE49-F238E27FC236}">
              <a16:creationId xmlns:a16="http://schemas.microsoft.com/office/drawing/2014/main" id="{00F9C908-FE2F-C044-2E39-E6824380A7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83" name="Line 1">
          <a:extLst>
            <a:ext uri="{FF2B5EF4-FFF2-40B4-BE49-F238E27FC236}">
              <a16:creationId xmlns:a16="http://schemas.microsoft.com/office/drawing/2014/main" id="{5EB38052-0099-29CC-EEFD-A0CAE1C3C1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84" name="Line 1">
          <a:extLst>
            <a:ext uri="{FF2B5EF4-FFF2-40B4-BE49-F238E27FC236}">
              <a16:creationId xmlns:a16="http://schemas.microsoft.com/office/drawing/2014/main" id="{BB20690D-10C1-2088-70B2-F2C5DD3C54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85" name="Line 1">
          <a:extLst>
            <a:ext uri="{FF2B5EF4-FFF2-40B4-BE49-F238E27FC236}">
              <a16:creationId xmlns:a16="http://schemas.microsoft.com/office/drawing/2014/main" id="{FF4752BC-D798-94B8-E794-8017EDC7FB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86" name="Line 1">
          <a:extLst>
            <a:ext uri="{FF2B5EF4-FFF2-40B4-BE49-F238E27FC236}">
              <a16:creationId xmlns:a16="http://schemas.microsoft.com/office/drawing/2014/main" id="{F1C65972-50F5-59C2-4AF5-971BDEFA43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87" name="Line 1">
          <a:extLst>
            <a:ext uri="{FF2B5EF4-FFF2-40B4-BE49-F238E27FC236}">
              <a16:creationId xmlns:a16="http://schemas.microsoft.com/office/drawing/2014/main" id="{F145F6AE-08E1-17F8-1BC0-0D9B6C5005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88" name="Line 1">
          <a:extLst>
            <a:ext uri="{FF2B5EF4-FFF2-40B4-BE49-F238E27FC236}">
              <a16:creationId xmlns:a16="http://schemas.microsoft.com/office/drawing/2014/main" id="{F229F045-83D9-CFA7-DD87-72DD37E6122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89" name="Line 1">
          <a:extLst>
            <a:ext uri="{FF2B5EF4-FFF2-40B4-BE49-F238E27FC236}">
              <a16:creationId xmlns:a16="http://schemas.microsoft.com/office/drawing/2014/main" id="{A16E07F1-AA25-996F-366E-03F3D34E26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90" name="Line 1">
          <a:extLst>
            <a:ext uri="{FF2B5EF4-FFF2-40B4-BE49-F238E27FC236}">
              <a16:creationId xmlns:a16="http://schemas.microsoft.com/office/drawing/2014/main" id="{F6A2C840-A484-A917-875C-5931D3374F6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91" name="Line 1">
          <a:extLst>
            <a:ext uri="{FF2B5EF4-FFF2-40B4-BE49-F238E27FC236}">
              <a16:creationId xmlns:a16="http://schemas.microsoft.com/office/drawing/2014/main" id="{B8AEFCD3-FB02-402F-F367-BA5539723E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92" name="Line 1">
          <a:extLst>
            <a:ext uri="{FF2B5EF4-FFF2-40B4-BE49-F238E27FC236}">
              <a16:creationId xmlns:a16="http://schemas.microsoft.com/office/drawing/2014/main" id="{36E51AE2-E9D7-3ABC-E513-CFBBEEBE0F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93" name="Line 1">
          <a:extLst>
            <a:ext uri="{FF2B5EF4-FFF2-40B4-BE49-F238E27FC236}">
              <a16:creationId xmlns:a16="http://schemas.microsoft.com/office/drawing/2014/main" id="{7B55B977-2CE3-0CDE-BFA0-8160D1EEAE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94" name="Line 1">
          <a:extLst>
            <a:ext uri="{FF2B5EF4-FFF2-40B4-BE49-F238E27FC236}">
              <a16:creationId xmlns:a16="http://schemas.microsoft.com/office/drawing/2014/main" id="{557953B9-9F19-2DE3-15E8-BE30F9D2F3E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95" name="Line 1">
          <a:extLst>
            <a:ext uri="{FF2B5EF4-FFF2-40B4-BE49-F238E27FC236}">
              <a16:creationId xmlns:a16="http://schemas.microsoft.com/office/drawing/2014/main" id="{9D4E930A-3605-2252-437D-5C8523FAE2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96" name="Line 1">
          <a:extLst>
            <a:ext uri="{FF2B5EF4-FFF2-40B4-BE49-F238E27FC236}">
              <a16:creationId xmlns:a16="http://schemas.microsoft.com/office/drawing/2014/main" id="{3A87F514-6F95-8E28-F8DB-ABF674E912B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97" name="Line 1">
          <a:extLst>
            <a:ext uri="{FF2B5EF4-FFF2-40B4-BE49-F238E27FC236}">
              <a16:creationId xmlns:a16="http://schemas.microsoft.com/office/drawing/2014/main" id="{AB5F9B90-B431-C791-9F51-89519E00DF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98" name="Line 1">
          <a:extLst>
            <a:ext uri="{FF2B5EF4-FFF2-40B4-BE49-F238E27FC236}">
              <a16:creationId xmlns:a16="http://schemas.microsoft.com/office/drawing/2014/main" id="{43599C4E-92B0-86A8-6E4C-5D78F3EE0D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599" name="Line 1">
          <a:extLst>
            <a:ext uri="{FF2B5EF4-FFF2-40B4-BE49-F238E27FC236}">
              <a16:creationId xmlns:a16="http://schemas.microsoft.com/office/drawing/2014/main" id="{3C4E4003-D3A4-93C6-E670-BA28C59783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600" name="Line 1">
          <a:extLst>
            <a:ext uri="{FF2B5EF4-FFF2-40B4-BE49-F238E27FC236}">
              <a16:creationId xmlns:a16="http://schemas.microsoft.com/office/drawing/2014/main" id="{726B2685-D324-099E-1D2E-D4CAB237736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601" name="Line 1">
          <a:extLst>
            <a:ext uri="{FF2B5EF4-FFF2-40B4-BE49-F238E27FC236}">
              <a16:creationId xmlns:a16="http://schemas.microsoft.com/office/drawing/2014/main" id="{D767CD5D-CF95-0A98-1D90-19761FC4AED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44" name="Line 1">
          <a:extLst>
            <a:ext uri="{FF2B5EF4-FFF2-40B4-BE49-F238E27FC236}">
              <a16:creationId xmlns:a16="http://schemas.microsoft.com/office/drawing/2014/main" id="{4841928F-EDCE-6C83-2DB9-9CE59138F4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45" name="Line 1">
          <a:extLst>
            <a:ext uri="{FF2B5EF4-FFF2-40B4-BE49-F238E27FC236}">
              <a16:creationId xmlns:a16="http://schemas.microsoft.com/office/drawing/2014/main" id="{1771D7A1-F1CB-613F-F118-F9F1A5C824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46" name="Line 1">
          <a:extLst>
            <a:ext uri="{FF2B5EF4-FFF2-40B4-BE49-F238E27FC236}">
              <a16:creationId xmlns:a16="http://schemas.microsoft.com/office/drawing/2014/main" id="{33065C27-784B-6A38-8E71-532EF93DDC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47" name="Line 1">
          <a:extLst>
            <a:ext uri="{FF2B5EF4-FFF2-40B4-BE49-F238E27FC236}">
              <a16:creationId xmlns:a16="http://schemas.microsoft.com/office/drawing/2014/main" id="{6CEB1013-FA6F-9BAA-6CE0-1CB1FBA42E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48" name="Line 1">
          <a:extLst>
            <a:ext uri="{FF2B5EF4-FFF2-40B4-BE49-F238E27FC236}">
              <a16:creationId xmlns:a16="http://schemas.microsoft.com/office/drawing/2014/main" id="{88AD3E68-1D66-DE25-E25C-ED814FF42C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49" name="Line 1">
          <a:extLst>
            <a:ext uri="{FF2B5EF4-FFF2-40B4-BE49-F238E27FC236}">
              <a16:creationId xmlns:a16="http://schemas.microsoft.com/office/drawing/2014/main" id="{54757C36-443A-395F-99E8-F348971598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50" name="Line 1">
          <a:extLst>
            <a:ext uri="{FF2B5EF4-FFF2-40B4-BE49-F238E27FC236}">
              <a16:creationId xmlns:a16="http://schemas.microsoft.com/office/drawing/2014/main" id="{A25F97CB-1559-B6D6-71F1-0BF7C970D9F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51" name="Line 1">
          <a:extLst>
            <a:ext uri="{FF2B5EF4-FFF2-40B4-BE49-F238E27FC236}">
              <a16:creationId xmlns:a16="http://schemas.microsoft.com/office/drawing/2014/main" id="{CA613139-712D-F3BA-4586-97827FD3BD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52" name="Line 1">
          <a:extLst>
            <a:ext uri="{FF2B5EF4-FFF2-40B4-BE49-F238E27FC236}">
              <a16:creationId xmlns:a16="http://schemas.microsoft.com/office/drawing/2014/main" id="{F34420B3-547C-6407-55CF-033B781733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53" name="Line 1">
          <a:extLst>
            <a:ext uri="{FF2B5EF4-FFF2-40B4-BE49-F238E27FC236}">
              <a16:creationId xmlns:a16="http://schemas.microsoft.com/office/drawing/2014/main" id="{38E55616-F69A-B6C8-B8D2-00EB98BBDA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54" name="Line 1">
          <a:extLst>
            <a:ext uri="{FF2B5EF4-FFF2-40B4-BE49-F238E27FC236}">
              <a16:creationId xmlns:a16="http://schemas.microsoft.com/office/drawing/2014/main" id="{DB80EC86-B6F9-6AAD-E3C6-2ADC5ACF01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55" name="Line 1">
          <a:extLst>
            <a:ext uri="{FF2B5EF4-FFF2-40B4-BE49-F238E27FC236}">
              <a16:creationId xmlns:a16="http://schemas.microsoft.com/office/drawing/2014/main" id="{BE63A695-3EA4-377C-2D86-B9AFD0C674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56" name="Line 1">
          <a:extLst>
            <a:ext uri="{FF2B5EF4-FFF2-40B4-BE49-F238E27FC236}">
              <a16:creationId xmlns:a16="http://schemas.microsoft.com/office/drawing/2014/main" id="{9CB9A2ED-C230-4D3D-1F91-8B0BE7A1D4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57" name="Line 1">
          <a:extLst>
            <a:ext uri="{FF2B5EF4-FFF2-40B4-BE49-F238E27FC236}">
              <a16:creationId xmlns:a16="http://schemas.microsoft.com/office/drawing/2014/main" id="{F0971630-F47A-E5C6-A515-65D5382235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58" name="Line 1">
          <a:extLst>
            <a:ext uri="{FF2B5EF4-FFF2-40B4-BE49-F238E27FC236}">
              <a16:creationId xmlns:a16="http://schemas.microsoft.com/office/drawing/2014/main" id="{A1B26192-D957-1EFA-E1C0-F46D03CF7B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59" name="Line 1">
          <a:extLst>
            <a:ext uri="{FF2B5EF4-FFF2-40B4-BE49-F238E27FC236}">
              <a16:creationId xmlns:a16="http://schemas.microsoft.com/office/drawing/2014/main" id="{E7DB0813-0E2B-0C4E-20AF-AC5D69A551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60" name="Line 1">
          <a:extLst>
            <a:ext uri="{FF2B5EF4-FFF2-40B4-BE49-F238E27FC236}">
              <a16:creationId xmlns:a16="http://schemas.microsoft.com/office/drawing/2014/main" id="{2122FFDF-7876-6F88-E405-EB3F9B0DD9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61" name="Line 1">
          <a:extLst>
            <a:ext uri="{FF2B5EF4-FFF2-40B4-BE49-F238E27FC236}">
              <a16:creationId xmlns:a16="http://schemas.microsoft.com/office/drawing/2014/main" id="{2DA21123-E8AC-6660-2441-9153E34F5A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62" name="Line 1">
          <a:extLst>
            <a:ext uri="{FF2B5EF4-FFF2-40B4-BE49-F238E27FC236}">
              <a16:creationId xmlns:a16="http://schemas.microsoft.com/office/drawing/2014/main" id="{1A13F4BD-A8D7-CB38-3D66-ABADCDA89B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363" name="Line 1">
          <a:extLst>
            <a:ext uri="{FF2B5EF4-FFF2-40B4-BE49-F238E27FC236}">
              <a16:creationId xmlns:a16="http://schemas.microsoft.com/office/drawing/2014/main" id="{F550B59E-1D1E-391E-1333-565C9294B6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Q88"/>
  <sheetViews>
    <sheetView showGridLines="0" tabSelected="1" topLeftCell="G1" zoomScaleNormal="100" workbookViewId="0">
      <pane ySplit="7" topLeftCell="A8" activePane="bottomLeft" state="frozen"/>
      <selection pane="bottomLeft" activeCell="P5" sqref="P5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4" width="8.88671875" style="3"/>
    <col min="15" max="15" width="13.109375" style="3" customWidth="1"/>
    <col min="16" max="16" width="11.44140625" style="3" bestFit="1" customWidth="1"/>
    <col min="17" max="16384" width="8.88671875" style="3"/>
  </cols>
  <sheetData>
    <row r="1" spans="2:17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7" ht="30" customHeight="1" x14ac:dyDescent="0.15">
      <c r="B2" s="200" t="s">
        <v>148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</row>
    <row r="3" spans="2:17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1" t="s">
        <v>149</v>
      </c>
      <c r="M3" s="201"/>
    </row>
    <row r="4" spans="2:17" s="4" customFormat="1" ht="18.75" customHeight="1" thickBot="1" x14ac:dyDescent="0.2">
      <c r="B4" s="202" t="s">
        <v>151</v>
      </c>
      <c r="C4" s="202"/>
      <c r="D4" s="202"/>
      <c r="E4" s="1"/>
      <c r="F4" s="1"/>
      <c r="G4" s="1"/>
      <c r="H4" s="1"/>
      <c r="I4" s="1"/>
      <c r="J4" s="1"/>
      <c r="K4" s="1"/>
      <c r="L4" s="203" t="s">
        <v>16</v>
      </c>
      <c r="M4" s="203"/>
    </row>
    <row r="5" spans="2:17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04" t="s">
        <v>13</v>
      </c>
      <c r="M5" s="205"/>
    </row>
    <row r="6" spans="2:17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7" s="9" customFormat="1" ht="20.100000000000001" customHeight="1" thickBot="1" x14ac:dyDescent="0.2">
      <c r="B7" s="207" t="s">
        <v>71</v>
      </c>
      <c r="C7" s="208"/>
      <c r="D7" s="208"/>
      <c r="E7" s="72">
        <f>E8+E39+E59</f>
        <v>64007251000</v>
      </c>
      <c r="F7" s="72">
        <f>F8+F39+F59</f>
        <v>91324496492</v>
      </c>
      <c r="G7" s="72">
        <f>G8+G39+G59</f>
        <v>54761449686</v>
      </c>
      <c r="H7" s="72">
        <f>H8+H39+H59</f>
        <v>456610765</v>
      </c>
      <c r="I7" s="72">
        <f>F7-G7-H7</f>
        <v>36106436041</v>
      </c>
      <c r="J7" s="72">
        <f>I7-K7</f>
        <v>31423824901</v>
      </c>
      <c r="K7" s="72">
        <f>K8+K39+K59</f>
        <v>4682611140</v>
      </c>
      <c r="L7" s="73">
        <f>IFERROR(G7/E7,0)*100</f>
        <v>85.555072012075627</v>
      </c>
      <c r="M7" s="74">
        <f>IFERROR(G7/F7,0)*100</f>
        <v>59.963593328759366</v>
      </c>
      <c r="N7" s="188" t="s">
        <v>155</v>
      </c>
      <c r="O7" s="188"/>
      <c r="P7" s="188"/>
      <c r="Q7" s="188"/>
    </row>
    <row r="8" spans="2:17" s="9" customFormat="1" ht="20.100000000000001" customHeight="1" x14ac:dyDescent="0.15">
      <c r="B8" s="209" t="s">
        <v>5</v>
      </c>
      <c r="C8" s="210"/>
      <c r="D8" s="210"/>
      <c r="E8" s="63">
        <f>E9+E12+E22+E28+E34+E35</f>
        <v>46631773000</v>
      </c>
      <c r="F8" s="63">
        <f>F9+F12+F22+F28+F34+F35</f>
        <v>38461705892</v>
      </c>
      <c r="G8" s="63">
        <f>G9+G12+G22+G28+G34+G35</f>
        <v>38222955142</v>
      </c>
      <c r="H8" s="63">
        <f>H9+H12+H22+H28+H34+H35</f>
        <v>133700</v>
      </c>
      <c r="I8" s="63">
        <f t="shared" ref="I8:I69" si="0">F8-G8-H8</f>
        <v>238617050</v>
      </c>
      <c r="J8" s="63">
        <f t="shared" ref="J8:J69" si="1">I8-K8</f>
        <v>126395360</v>
      </c>
      <c r="K8" s="63">
        <f>K9+K12+K22+K28+K34+K35</f>
        <v>112221690</v>
      </c>
      <c r="L8" s="63">
        <f t="shared" ref="L8:L69" si="2">IFERROR(G8/E8,0)*100</f>
        <v>81.967621394108264</v>
      </c>
      <c r="M8" s="65">
        <f t="shared" ref="M8:M69" si="3">IFERROR(G8/F8,0)*100</f>
        <v>99.379250752240651</v>
      </c>
      <c r="N8" s="188" t="s">
        <v>156</v>
      </c>
      <c r="O8" s="189">
        <f>G8-G35-G24</f>
        <v>26696553075</v>
      </c>
      <c r="P8" s="190">
        <v>1087246300</v>
      </c>
      <c r="Q8" s="188" t="s">
        <v>157</v>
      </c>
    </row>
    <row r="9" spans="2:17" s="9" customFormat="1" ht="20.100000000000001" customHeight="1" x14ac:dyDescent="0.15">
      <c r="B9" s="157" t="s">
        <v>42</v>
      </c>
      <c r="C9" s="158"/>
      <c r="D9" s="158"/>
      <c r="E9" s="52">
        <f>SUM(E10:E11)</f>
        <v>79629000</v>
      </c>
      <c r="F9" s="52">
        <f>SUM(F10:F11)</f>
        <v>1593651780</v>
      </c>
      <c r="G9" s="52">
        <f>SUM(G10:G11)</f>
        <v>1565728320</v>
      </c>
      <c r="H9" s="52">
        <f>SUM(H10:H11)</f>
        <v>0</v>
      </c>
      <c r="I9" s="52">
        <f t="shared" si="0"/>
        <v>27923460</v>
      </c>
      <c r="J9" s="52">
        <f t="shared" si="1"/>
        <v>21359370</v>
      </c>
      <c r="K9" s="52">
        <f>SUM(K10:K11)</f>
        <v>6564090</v>
      </c>
      <c r="L9" s="52">
        <f t="shared" si="2"/>
        <v>1966.2790189503824</v>
      </c>
      <c r="M9" s="66">
        <f t="shared" si="3"/>
        <v>98.247831781670641</v>
      </c>
      <c r="N9" s="188" t="s">
        <v>10</v>
      </c>
      <c r="O9" s="189">
        <f>F8-F35-F24</f>
        <v>26935303825</v>
      </c>
      <c r="P9" s="190">
        <v>1484717480</v>
      </c>
      <c r="Q9" s="188" t="s">
        <v>157</v>
      </c>
    </row>
    <row r="10" spans="2:17" s="9" customFormat="1" ht="20.100000000000001" customHeight="1" x14ac:dyDescent="0.15">
      <c r="B10" s="194"/>
      <c r="C10" s="159" t="s">
        <v>43</v>
      </c>
      <c r="D10" s="159"/>
      <c r="E10" s="35"/>
      <c r="F10" s="35">
        <v>1266449710</v>
      </c>
      <c r="G10" s="35">
        <v>1256885040</v>
      </c>
      <c r="H10" s="35"/>
      <c r="I10" s="25">
        <f t="shared" si="0"/>
        <v>9564670</v>
      </c>
      <c r="J10" s="25">
        <f t="shared" si="1"/>
        <v>6783760</v>
      </c>
      <c r="K10" s="25">
        <v>2780910</v>
      </c>
      <c r="L10" s="25">
        <f t="shared" si="2"/>
        <v>0</v>
      </c>
      <c r="M10" s="67">
        <f t="shared" si="3"/>
        <v>99.244765115860773</v>
      </c>
      <c r="N10" s="188"/>
      <c r="O10" s="188"/>
      <c r="P10" s="190"/>
      <c r="Q10" s="188"/>
    </row>
    <row r="11" spans="2:17" s="9" customFormat="1" ht="20.100000000000001" customHeight="1" x14ac:dyDescent="0.15">
      <c r="B11" s="194"/>
      <c r="C11" s="159" t="s">
        <v>44</v>
      </c>
      <c r="D11" s="159"/>
      <c r="E11" s="35">
        <v>79629000</v>
      </c>
      <c r="F11" s="35">
        <v>327202070</v>
      </c>
      <c r="G11" s="35">
        <v>308843280</v>
      </c>
      <c r="H11" s="35"/>
      <c r="I11" s="25">
        <f t="shared" si="0"/>
        <v>18358790</v>
      </c>
      <c r="J11" s="25">
        <f t="shared" si="1"/>
        <v>14575610</v>
      </c>
      <c r="K11" s="25">
        <v>3783180</v>
      </c>
      <c r="L11" s="25">
        <f t="shared" si="2"/>
        <v>387.85276720792672</v>
      </c>
      <c r="M11" s="67">
        <f t="shared" si="3"/>
        <v>94.389158357097187</v>
      </c>
      <c r="N11" s="188"/>
      <c r="O11" s="188"/>
      <c r="P11" s="190"/>
      <c r="Q11" s="188"/>
    </row>
    <row r="12" spans="2:17" s="9" customFormat="1" ht="20.100000000000001" customHeight="1" x14ac:dyDescent="0.15">
      <c r="B12" s="157" t="s">
        <v>45</v>
      </c>
      <c r="C12" s="158"/>
      <c r="D12" s="158"/>
      <c r="E12" s="52">
        <v>7532415000</v>
      </c>
      <c r="F12" s="52">
        <f>SUM(F13:F21)</f>
        <v>3068243137</v>
      </c>
      <c r="G12" s="52">
        <f>SUM(G13:G21)</f>
        <v>2904719087</v>
      </c>
      <c r="H12" s="52">
        <f>SUM(H13:H21)</f>
        <v>0</v>
      </c>
      <c r="I12" s="52">
        <f t="shared" si="0"/>
        <v>163524050</v>
      </c>
      <c r="J12" s="52">
        <f t="shared" si="1"/>
        <v>82329590</v>
      </c>
      <c r="K12" s="52">
        <f>SUM(K13:K21)</f>
        <v>81194460</v>
      </c>
      <c r="L12" s="52">
        <f t="shared" si="2"/>
        <v>38.562918891218814</v>
      </c>
      <c r="M12" s="66">
        <f t="shared" si="3"/>
        <v>94.67043377273265</v>
      </c>
      <c r="N12" s="188"/>
      <c r="O12" s="188" t="s">
        <v>158</v>
      </c>
      <c r="P12" s="190">
        <f>O8+P8</f>
        <v>27783799375</v>
      </c>
      <c r="Q12" s="188"/>
    </row>
    <row r="13" spans="2:17" s="9" customFormat="1" ht="20.100000000000001" customHeight="1" x14ac:dyDescent="0.15">
      <c r="B13" s="211" t="s">
        <v>0</v>
      </c>
      <c r="C13" s="160" t="s">
        <v>46</v>
      </c>
      <c r="D13" s="160"/>
      <c r="E13" s="35">
        <v>2050000000</v>
      </c>
      <c r="F13" s="35">
        <v>1418379110</v>
      </c>
      <c r="G13" s="35">
        <v>1257932000</v>
      </c>
      <c r="H13" s="35"/>
      <c r="I13" s="25">
        <f t="shared" si="0"/>
        <v>160447110</v>
      </c>
      <c r="J13" s="25">
        <f t="shared" si="1"/>
        <v>79952610</v>
      </c>
      <c r="K13" s="25">
        <v>80494500</v>
      </c>
      <c r="L13" s="25">
        <f t="shared" si="2"/>
        <v>61.362536585365859</v>
      </c>
      <c r="M13" s="67">
        <f t="shared" si="3"/>
        <v>88.68799541188956</v>
      </c>
      <c r="N13" s="188"/>
      <c r="O13" s="188" t="s">
        <v>159</v>
      </c>
      <c r="P13" s="190">
        <f>O9+P9</f>
        <v>28420021305</v>
      </c>
      <c r="Q13" s="188"/>
    </row>
    <row r="14" spans="2:17" s="9" customFormat="1" ht="20.100000000000001" customHeight="1" x14ac:dyDescent="0.15">
      <c r="B14" s="211"/>
      <c r="C14" s="160" t="s">
        <v>47</v>
      </c>
      <c r="D14" s="160"/>
      <c r="E14" s="35"/>
      <c r="F14" s="35"/>
      <c r="G14" s="35"/>
      <c r="H14" s="35"/>
      <c r="I14" s="25">
        <f t="shared" si="0"/>
        <v>0</v>
      </c>
      <c r="J14" s="25">
        <f t="shared" si="1"/>
        <v>0</v>
      </c>
      <c r="K14" s="25"/>
      <c r="L14" s="25">
        <f t="shared" si="2"/>
        <v>0</v>
      </c>
      <c r="M14" s="67">
        <f t="shared" si="3"/>
        <v>0</v>
      </c>
      <c r="N14" s="188"/>
      <c r="O14" s="188"/>
      <c r="P14" s="191">
        <f>P12/P13</f>
        <v>0.97761360122949426</v>
      </c>
      <c r="Q14" s="188"/>
    </row>
    <row r="15" spans="2:17" s="9" customFormat="1" ht="20.100000000000001" customHeight="1" x14ac:dyDescent="0.15">
      <c r="B15" s="211"/>
      <c r="C15" s="160" t="s">
        <v>48</v>
      </c>
      <c r="D15" s="160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  <c r="N15" s="188"/>
      <c r="O15" s="188"/>
      <c r="P15" s="190"/>
      <c r="Q15" s="188"/>
    </row>
    <row r="16" spans="2:17" s="9" customFormat="1" ht="20.100000000000001" customHeight="1" x14ac:dyDescent="0.15">
      <c r="B16" s="211"/>
      <c r="C16" s="160" t="s">
        <v>49</v>
      </c>
      <c r="D16" s="160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  <c r="N16" s="188"/>
      <c r="O16" s="188"/>
      <c r="P16" s="190"/>
      <c r="Q16" s="188"/>
    </row>
    <row r="17" spans="2:17" s="9" customFormat="1" ht="20.100000000000001" customHeight="1" x14ac:dyDescent="0.15">
      <c r="B17" s="211"/>
      <c r="C17" s="160" t="s">
        <v>96</v>
      </c>
      <c r="D17" s="160"/>
      <c r="E17" s="35"/>
      <c r="F17" s="35">
        <v>4534410</v>
      </c>
      <c r="G17" s="35">
        <v>3672570</v>
      </c>
      <c r="H17" s="35"/>
      <c r="I17" s="25">
        <f t="shared" si="0"/>
        <v>861840</v>
      </c>
      <c r="J17" s="25">
        <f t="shared" si="1"/>
        <v>861840</v>
      </c>
      <c r="K17" s="25"/>
      <c r="L17" s="25">
        <f t="shared" si="2"/>
        <v>0</v>
      </c>
      <c r="M17" s="67">
        <f t="shared" si="3"/>
        <v>80.993337611728975</v>
      </c>
      <c r="N17" s="188" t="s">
        <v>160</v>
      </c>
      <c r="O17" s="189">
        <f>J7+H7+K58</f>
        <v>33203413646</v>
      </c>
      <c r="P17" s="190">
        <f>550874701</f>
        <v>550874701</v>
      </c>
      <c r="Q17" s="188" t="s">
        <v>161</v>
      </c>
    </row>
    <row r="18" spans="2:17" s="9" customFormat="1" ht="20.100000000000001" customHeight="1" x14ac:dyDescent="0.15">
      <c r="B18" s="211"/>
      <c r="C18" s="160" t="s">
        <v>97</v>
      </c>
      <c r="D18" s="160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  <c r="N18" s="188"/>
      <c r="O18" s="188"/>
      <c r="P18" s="190">
        <f>O17+P17</f>
        <v>33754288347</v>
      </c>
      <c r="Q18" s="188"/>
    </row>
    <row r="19" spans="2:17" s="9" customFormat="1" ht="20.100000000000001" customHeight="1" x14ac:dyDescent="0.15">
      <c r="B19" s="211"/>
      <c r="C19" s="160" t="s">
        <v>50</v>
      </c>
      <c r="D19" s="160"/>
      <c r="E19" s="35">
        <v>4504282000</v>
      </c>
      <c r="F19" s="35">
        <v>920818640</v>
      </c>
      <c r="G19" s="35">
        <v>920203780</v>
      </c>
      <c r="H19" s="35"/>
      <c r="I19" s="25">
        <f t="shared" si="0"/>
        <v>614860</v>
      </c>
      <c r="J19" s="25">
        <f t="shared" si="1"/>
        <v>452950</v>
      </c>
      <c r="K19" s="25">
        <v>161910</v>
      </c>
      <c r="L19" s="25">
        <f t="shared" si="2"/>
        <v>20.429533053214698</v>
      </c>
      <c r="M19" s="67">
        <f t="shared" si="3"/>
        <v>99.933226807832639</v>
      </c>
    </row>
    <row r="20" spans="2:17" s="9" customFormat="1" ht="20.100000000000001" customHeight="1" x14ac:dyDescent="0.15">
      <c r="B20" s="211"/>
      <c r="C20" s="160" t="s">
        <v>98</v>
      </c>
      <c r="D20" s="160"/>
      <c r="E20" s="35">
        <v>56476000</v>
      </c>
      <c r="F20" s="35">
        <v>112915120</v>
      </c>
      <c r="G20" s="35">
        <v>112915120</v>
      </c>
      <c r="H20" s="35"/>
      <c r="I20" s="25"/>
      <c r="J20" s="25"/>
      <c r="K20" s="25"/>
      <c r="L20" s="25"/>
      <c r="M20" s="67"/>
    </row>
    <row r="21" spans="2:17" s="9" customFormat="1" ht="20.100000000000001" customHeight="1" x14ac:dyDescent="0.15">
      <c r="B21" s="211"/>
      <c r="C21" s="160" t="s">
        <v>99</v>
      </c>
      <c r="D21" s="160"/>
      <c r="E21" s="35">
        <v>921657000</v>
      </c>
      <c r="F21" s="35">
        <v>611595857</v>
      </c>
      <c r="G21" s="35">
        <v>609995617</v>
      </c>
      <c r="H21" s="35"/>
      <c r="I21" s="25">
        <f t="shared" si="0"/>
        <v>1600240</v>
      </c>
      <c r="J21" s="25">
        <f t="shared" si="1"/>
        <v>1062190</v>
      </c>
      <c r="K21" s="25">
        <v>538050</v>
      </c>
      <c r="L21" s="25">
        <f t="shared" si="2"/>
        <v>66.184667072457543</v>
      </c>
      <c r="M21" s="67">
        <f t="shared" si="3"/>
        <v>99.738350091537654</v>
      </c>
    </row>
    <row r="22" spans="2:17" s="9" customFormat="1" ht="20.100000000000001" customHeight="1" x14ac:dyDescent="0.15">
      <c r="B22" s="157" t="s">
        <v>51</v>
      </c>
      <c r="C22" s="158"/>
      <c r="D22" s="158"/>
      <c r="E22" s="52">
        <v>11554155000</v>
      </c>
      <c r="F22" s="52">
        <f>SUM(F23:F27)</f>
        <v>9746197832</v>
      </c>
      <c r="G22" s="52">
        <f>SUM(G23:G27)</f>
        <v>9698894592</v>
      </c>
      <c r="H22" s="52">
        <f>SUM(H23:H27)</f>
        <v>133700</v>
      </c>
      <c r="I22" s="52">
        <f t="shared" si="0"/>
        <v>47169540</v>
      </c>
      <c r="J22" s="52">
        <f t="shared" si="1"/>
        <v>22706400</v>
      </c>
      <c r="K22" s="52">
        <f>SUM(K23:K27)</f>
        <v>24463140</v>
      </c>
      <c r="L22" s="52">
        <f t="shared" si="2"/>
        <v>83.942915704350511</v>
      </c>
      <c r="M22" s="66">
        <f t="shared" si="3"/>
        <v>99.514649293853978</v>
      </c>
    </row>
    <row r="23" spans="2:17" s="9" customFormat="1" ht="20.100000000000001" customHeight="1" x14ac:dyDescent="0.15">
      <c r="B23" s="194"/>
      <c r="C23" s="159" t="s">
        <v>52</v>
      </c>
      <c r="D23" s="159"/>
      <c r="E23" s="35">
        <v>1722738000</v>
      </c>
      <c r="F23" s="35">
        <v>1141402370</v>
      </c>
      <c r="G23" s="35">
        <v>1124567610</v>
      </c>
      <c r="H23" s="35">
        <v>133700</v>
      </c>
      <c r="I23" s="25">
        <f t="shared" si="0"/>
        <v>16701060</v>
      </c>
      <c r="J23" s="25">
        <f t="shared" si="1"/>
        <v>194400</v>
      </c>
      <c r="K23" s="25">
        <v>16506660</v>
      </c>
      <c r="L23" s="25">
        <f t="shared" si="2"/>
        <v>65.277924443531163</v>
      </c>
      <c r="M23" s="67">
        <f t="shared" si="3"/>
        <v>98.525081036935291</v>
      </c>
    </row>
    <row r="24" spans="2:17" s="9" customFormat="1" ht="20.100000000000001" customHeight="1" x14ac:dyDescent="0.15">
      <c r="B24" s="194"/>
      <c r="C24" s="159" t="s">
        <v>137</v>
      </c>
      <c r="D24" s="159"/>
      <c r="E24" s="35">
        <v>9642583000</v>
      </c>
      <c r="F24" s="35">
        <v>8417455274</v>
      </c>
      <c r="G24" s="35">
        <v>8417455274</v>
      </c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87.294610520853183</v>
      </c>
      <c r="M24" s="67">
        <f t="shared" si="3"/>
        <v>100</v>
      </c>
    </row>
    <row r="25" spans="2:17" s="9" customFormat="1" ht="20.100000000000001" customHeight="1" x14ac:dyDescent="0.15">
      <c r="B25" s="194"/>
      <c r="C25" s="159" t="s">
        <v>53</v>
      </c>
      <c r="D25" s="159"/>
      <c r="E25" s="35">
        <v>12794000</v>
      </c>
      <c r="F25" s="35">
        <v>2466700</v>
      </c>
      <c r="G25" s="35">
        <v>2466700</v>
      </c>
      <c r="H25" s="35"/>
      <c r="I25" s="25">
        <f t="shared" si="0"/>
        <v>0</v>
      </c>
      <c r="J25" s="25">
        <f t="shared" si="1"/>
        <v>0</v>
      </c>
      <c r="K25" s="25"/>
      <c r="L25" s="25">
        <f t="shared" si="2"/>
        <v>19.280131311552289</v>
      </c>
      <c r="M25" s="67">
        <f t="shared" si="3"/>
        <v>100</v>
      </c>
    </row>
    <row r="26" spans="2:17" s="9" customFormat="1" ht="20.100000000000001" customHeight="1" x14ac:dyDescent="0.15">
      <c r="B26" s="194"/>
      <c r="C26" s="159" t="s">
        <v>100</v>
      </c>
      <c r="D26" s="159"/>
      <c r="E26" s="35"/>
      <c r="F26" s="35">
        <v>8492900</v>
      </c>
      <c r="G26" s="35">
        <v>8470000</v>
      </c>
      <c r="H26" s="35"/>
      <c r="I26" s="25">
        <f t="shared" si="0"/>
        <v>22900</v>
      </c>
      <c r="J26" s="25">
        <f t="shared" si="1"/>
        <v>0</v>
      </c>
      <c r="K26" s="25">
        <v>22900</v>
      </c>
      <c r="L26" s="25">
        <f t="shared" si="2"/>
        <v>0</v>
      </c>
      <c r="M26" s="67">
        <f t="shared" si="3"/>
        <v>99.730363009101723</v>
      </c>
    </row>
    <row r="27" spans="2:17" s="9" customFormat="1" ht="20.100000000000001" customHeight="1" x14ac:dyDescent="0.15">
      <c r="B27" s="194"/>
      <c r="C27" s="159" t="s">
        <v>101</v>
      </c>
      <c r="D27" s="159"/>
      <c r="E27" s="35">
        <v>176040000</v>
      </c>
      <c r="F27" s="35">
        <v>176380588</v>
      </c>
      <c r="G27" s="35">
        <v>145935008</v>
      </c>
      <c r="H27" s="35"/>
      <c r="I27" s="25">
        <f t="shared" si="0"/>
        <v>30445580</v>
      </c>
      <c r="J27" s="25">
        <f t="shared" si="1"/>
        <v>22512000</v>
      </c>
      <c r="K27" s="25">
        <v>7933580</v>
      </c>
      <c r="L27" s="25">
        <f t="shared" si="2"/>
        <v>82.898777550556687</v>
      </c>
      <c r="M27" s="67">
        <f t="shared" si="3"/>
        <v>82.738701381356094</v>
      </c>
    </row>
    <row r="28" spans="2:17" s="9" customFormat="1" ht="20.100000000000001" customHeight="1" x14ac:dyDescent="0.15">
      <c r="B28" s="157" t="s">
        <v>54</v>
      </c>
      <c r="C28" s="158"/>
      <c r="D28" s="158"/>
      <c r="E28" s="52">
        <v>3488285000</v>
      </c>
      <c r="F28" s="52">
        <f>SUM(F29:F33)</f>
        <v>1711375450</v>
      </c>
      <c r="G28" s="52">
        <f>SUM(G29:G33)</f>
        <v>1711375450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49.060654447672711</v>
      </c>
      <c r="M28" s="66">
        <f t="shared" si="3"/>
        <v>100</v>
      </c>
    </row>
    <row r="29" spans="2:17" s="9" customFormat="1" ht="20.100000000000001" customHeight="1" x14ac:dyDescent="0.15">
      <c r="B29" s="194"/>
      <c r="C29" s="159" t="s">
        <v>118</v>
      </c>
      <c r="D29" s="159"/>
      <c r="E29" s="35">
        <v>3488285000</v>
      </c>
      <c r="F29" s="35">
        <v>2158950</v>
      </c>
      <c r="G29" s="35">
        <v>2158950</v>
      </c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6.1891445223082403E-2</v>
      </c>
      <c r="M29" s="67">
        <f t="shared" si="3"/>
        <v>100</v>
      </c>
    </row>
    <row r="30" spans="2:17" s="9" customFormat="1" ht="20.100000000000001" customHeight="1" x14ac:dyDescent="0.15">
      <c r="B30" s="194"/>
      <c r="C30" s="159" t="s">
        <v>102</v>
      </c>
      <c r="D30" s="159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7" s="9" customFormat="1" ht="20.100000000000001" customHeight="1" x14ac:dyDescent="0.15">
      <c r="B31" s="194"/>
      <c r="C31" s="159" t="s">
        <v>103</v>
      </c>
      <c r="D31" s="159"/>
      <c r="E31" s="35"/>
      <c r="F31" s="35"/>
      <c r="G31" s="35"/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0</v>
      </c>
      <c r="M31" s="67">
        <f t="shared" si="3"/>
        <v>0</v>
      </c>
    </row>
    <row r="32" spans="2:17" s="9" customFormat="1" ht="20.100000000000001" customHeight="1" x14ac:dyDescent="0.15">
      <c r="B32" s="194"/>
      <c r="C32" s="159" t="s">
        <v>104</v>
      </c>
      <c r="D32" s="159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194"/>
      <c r="C33" s="159" t="s">
        <v>105</v>
      </c>
      <c r="D33" s="159"/>
      <c r="E33" s="35"/>
      <c r="F33" s="35">
        <v>1709216500</v>
      </c>
      <c r="G33" s="35">
        <v>1709216500</v>
      </c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100</v>
      </c>
    </row>
    <row r="34" spans="2:15" s="9" customFormat="1" ht="20.100000000000001" customHeight="1" x14ac:dyDescent="0.15">
      <c r="B34" s="157" t="s">
        <v>55</v>
      </c>
      <c r="C34" s="158"/>
      <c r="D34" s="158"/>
      <c r="E34" s="52">
        <v>20896714000</v>
      </c>
      <c r="F34" s="52">
        <v>19233290900</v>
      </c>
      <c r="G34" s="52">
        <v>19233290900</v>
      </c>
      <c r="H34" s="52"/>
      <c r="I34" s="52"/>
      <c r="J34" s="52"/>
      <c r="K34" s="52"/>
      <c r="L34" s="52">
        <f t="shared" si="2"/>
        <v>92.039786255389245</v>
      </c>
      <c r="M34" s="66">
        <f t="shared" si="3"/>
        <v>100</v>
      </c>
    </row>
    <row r="35" spans="2:15" s="9" customFormat="1" ht="20.100000000000001" customHeight="1" x14ac:dyDescent="0.15">
      <c r="B35" s="157" t="s">
        <v>138</v>
      </c>
      <c r="C35" s="158"/>
      <c r="D35" s="158"/>
      <c r="E35" s="52">
        <v>3080575000</v>
      </c>
      <c r="F35" s="52">
        <f>SUM(F36:F38)</f>
        <v>3108946793</v>
      </c>
      <c r="G35" s="52">
        <f>SUM(G36:G38)</f>
        <v>3108946793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94">
        <f t="shared" si="2"/>
        <v>100.92099017228927</v>
      </c>
      <c r="M35" s="95">
        <f t="shared" si="3"/>
        <v>100</v>
      </c>
    </row>
    <row r="36" spans="2:15" s="9" customFormat="1" ht="20.100000000000001" customHeight="1" x14ac:dyDescent="0.15">
      <c r="B36" s="194"/>
      <c r="C36" s="159" t="s">
        <v>79</v>
      </c>
      <c r="D36" s="159"/>
      <c r="E36" s="35">
        <v>3080575000</v>
      </c>
      <c r="F36" s="35">
        <v>2993143086</v>
      </c>
      <c r="G36" s="35">
        <v>2993143086</v>
      </c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97.161831346420712</v>
      </c>
      <c r="M36" s="27">
        <f t="shared" si="3"/>
        <v>100</v>
      </c>
      <c r="O36" s="10"/>
    </row>
    <row r="37" spans="2:15" s="9" customFormat="1" ht="20.100000000000001" customHeight="1" x14ac:dyDescent="0.15">
      <c r="B37" s="194"/>
      <c r="C37" s="159" t="s">
        <v>107</v>
      </c>
      <c r="D37" s="159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194"/>
      <c r="C38" s="159" t="s">
        <v>108</v>
      </c>
      <c r="D38" s="159"/>
      <c r="E38" s="35"/>
      <c r="F38" s="35">
        <v>115803707</v>
      </c>
      <c r="G38" s="35">
        <v>115803707</v>
      </c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100</v>
      </c>
    </row>
    <row r="39" spans="2:15" s="10" customFormat="1" ht="20.100000000000001" customHeight="1" x14ac:dyDescent="0.15">
      <c r="B39" s="195" t="s">
        <v>31</v>
      </c>
      <c r="C39" s="196"/>
      <c r="D39" s="196"/>
      <c r="E39" s="51">
        <v>8845505000</v>
      </c>
      <c r="F39" s="51">
        <f>F40+F45+F47+F50+F58</f>
        <v>43076680619</v>
      </c>
      <c r="G39" s="51">
        <f>G40+G45+G47+G50+G58</f>
        <v>12079168842</v>
      </c>
      <c r="H39" s="51">
        <f>H40+H45+H47+H50+H58</f>
        <v>454816945</v>
      </c>
      <c r="I39" s="51">
        <f t="shared" si="0"/>
        <v>30542694832</v>
      </c>
      <c r="J39" s="51">
        <f t="shared" si="1"/>
        <v>29108921882</v>
      </c>
      <c r="K39" s="51">
        <f>K40+K45+K47+K50+K58</f>
        <v>1433772950</v>
      </c>
      <c r="L39" s="77">
        <f t="shared" si="2"/>
        <v>136.55714220951771</v>
      </c>
      <c r="M39" s="78">
        <f t="shared" si="3"/>
        <v>28.041085497827783</v>
      </c>
    </row>
    <row r="40" spans="2:15" s="5" customFormat="1" ht="20.100000000000001" customHeight="1" x14ac:dyDescent="0.15">
      <c r="B40" s="157" t="s">
        <v>56</v>
      </c>
      <c r="C40" s="158"/>
      <c r="D40" s="158"/>
      <c r="E40" s="52">
        <v>0</v>
      </c>
      <c r="F40" s="52">
        <f>SUM(F41:F44)</f>
        <v>155060728</v>
      </c>
      <c r="G40" s="52">
        <f>SUM(G41:G44)</f>
        <v>155060728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94">
        <f t="shared" si="2"/>
        <v>0</v>
      </c>
      <c r="M40" s="95">
        <f t="shared" si="3"/>
        <v>100</v>
      </c>
    </row>
    <row r="41" spans="2:15" s="5" customFormat="1" ht="20.100000000000001" customHeight="1" x14ac:dyDescent="0.15">
      <c r="B41" s="161"/>
      <c r="C41" s="159" t="s">
        <v>57</v>
      </c>
      <c r="D41" s="159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1"/>
      <c r="C42" s="159" t="s">
        <v>58</v>
      </c>
      <c r="D42" s="159"/>
      <c r="E42" s="68"/>
      <c r="F42" s="68">
        <v>74193193</v>
      </c>
      <c r="G42" s="68">
        <v>74193193</v>
      </c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100</v>
      </c>
    </row>
    <row r="43" spans="2:15" s="5" customFormat="1" ht="20.100000000000001" customHeight="1" x14ac:dyDescent="0.15">
      <c r="B43" s="161"/>
      <c r="C43" s="159" t="s">
        <v>59</v>
      </c>
      <c r="D43" s="159"/>
      <c r="E43" s="68"/>
      <c r="F43" s="68"/>
      <c r="G43" s="68"/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1"/>
      <c r="C44" s="159" t="s">
        <v>106</v>
      </c>
      <c r="D44" s="159"/>
      <c r="E44" s="68"/>
      <c r="F44" s="68">
        <v>80867535</v>
      </c>
      <c r="G44" s="68">
        <v>80867535</v>
      </c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100</v>
      </c>
    </row>
    <row r="45" spans="2:15" s="5" customFormat="1" ht="20.100000000000001" customHeight="1" x14ac:dyDescent="0.15">
      <c r="B45" s="157" t="s">
        <v>109</v>
      </c>
      <c r="C45" s="158"/>
      <c r="D45" s="158"/>
      <c r="E45" s="52">
        <v>16000000</v>
      </c>
      <c r="F45" s="52">
        <f>SUM(F46:F46)</f>
        <v>16000000</v>
      </c>
      <c r="G45" s="52">
        <f>SUM(G46:G46)</f>
        <v>16000000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94">
        <f t="shared" si="2"/>
        <v>100</v>
      </c>
      <c r="M45" s="95">
        <f t="shared" si="3"/>
        <v>100</v>
      </c>
    </row>
    <row r="46" spans="2:15" s="5" customFormat="1" ht="20.100000000000001" customHeight="1" x14ac:dyDescent="0.15">
      <c r="B46" s="162"/>
      <c r="C46" s="159" t="s">
        <v>60</v>
      </c>
      <c r="D46" s="159"/>
      <c r="E46" s="68">
        <v>16000000</v>
      </c>
      <c r="F46" s="68">
        <v>16000000</v>
      </c>
      <c r="G46" s="68">
        <v>16000000</v>
      </c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100</v>
      </c>
      <c r="M46" s="27">
        <f t="shared" si="3"/>
        <v>100</v>
      </c>
    </row>
    <row r="47" spans="2:15" s="5" customFormat="1" ht="20.100000000000001" customHeight="1" x14ac:dyDescent="0.15">
      <c r="B47" s="157" t="s">
        <v>110</v>
      </c>
      <c r="C47" s="158"/>
      <c r="D47" s="158"/>
      <c r="E47" s="52">
        <v>0</v>
      </c>
      <c r="F47" s="52">
        <f>SUM(F48:F49)</f>
        <v>273382831</v>
      </c>
      <c r="G47" s="52">
        <f>SUM(G48:G49)</f>
        <v>273382831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94">
        <f t="shared" si="2"/>
        <v>0</v>
      </c>
      <c r="M47" s="95">
        <f t="shared" si="3"/>
        <v>100</v>
      </c>
    </row>
    <row r="48" spans="2:15" s="5" customFormat="1" ht="20.100000000000001" customHeight="1" x14ac:dyDescent="0.15">
      <c r="B48" s="161"/>
      <c r="C48" s="159" t="s">
        <v>139</v>
      </c>
      <c r="D48" s="159"/>
      <c r="E48" s="68"/>
      <c r="F48" s="68"/>
      <c r="G48" s="68"/>
      <c r="H48" s="68"/>
      <c r="I48" s="25">
        <f>F48-G48-H48</f>
        <v>0</v>
      </c>
      <c r="J48" s="25">
        <f t="shared" si="1"/>
        <v>0</v>
      </c>
      <c r="K48" s="25"/>
      <c r="L48" s="26">
        <f>IFERROR(G48/E48,0)*100</f>
        <v>0</v>
      </c>
      <c r="M48" s="27">
        <f>IFERROR(G48/F48,0)*100</f>
        <v>0</v>
      </c>
    </row>
    <row r="49" spans="2:13" s="5" customFormat="1" ht="20.100000000000001" customHeight="1" x14ac:dyDescent="0.15">
      <c r="B49" s="161"/>
      <c r="C49" s="159" t="s">
        <v>140</v>
      </c>
      <c r="D49" s="159"/>
      <c r="E49" s="68"/>
      <c r="F49" s="68">
        <v>273382831</v>
      </c>
      <c r="G49" s="68">
        <v>273382831</v>
      </c>
      <c r="H49" s="68"/>
      <c r="I49" s="25">
        <f>F49-G49-H49</f>
        <v>0</v>
      </c>
      <c r="J49" s="25">
        <f t="shared" si="1"/>
        <v>0</v>
      </c>
      <c r="K49" s="25"/>
      <c r="L49" s="26">
        <f>IFERROR(G49/E49,0)*100</f>
        <v>0</v>
      </c>
      <c r="M49" s="27">
        <f>IFERROR(G49/F49,0)*100</f>
        <v>100</v>
      </c>
    </row>
    <row r="50" spans="2:13" s="5" customFormat="1" ht="20.100000000000001" customHeight="1" x14ac:dyDescent="0.15">
      <c r="B50" s="163" t="s">
        <v>80</v>
      </c>
      <c r="C50" s="164"/>
      <c r="D50" s="164"/>
      <c r="E50" s="52">
        <v>4779267000</v>
      </c>
      <c r="F50" s="52">
        <f>SUM(F51:F57)</f>
        <v>9313003299</v>
      </c>
      <c r="G50" s="52">
        <f>SUM(G51:G57)</f>
        <v>8809798550</v>
      </c>
      <c r="H50" s="52">
        <f>SUM(H51:H57)</f>
        <v>0</v>
      </c>
      <c r="I50" s="52">
        <f t="shared" si="0"/>
        <v>503204749</v>
      </c>
      <c r="J50" s="52">
        <f t="shared" si="1"/>
        <v>392409779</v>
      </c>
      <c r="K50" s="52">
        <f>SUM(K51:K57)</f>
        <v>110794970</v>
      </c>
      <c r="L50" s="94">
        <f t="shared" si="2"/>
        <v>184.33367606371439</v>
      </c>
      <c r="M50" s="95">
        <f t="shared" si="3"/>
        <v>94.596751092592939</v>
      </c>
    </row>
    <row r="51" spans="2:13" s="5" customFormat="1" ht="20.100000000000001" customHeight="1" x14ac:dyDescent="0.15">
      <c r="B51" s="161"/>
      <c r="C51" s="159" t="s">
        <v>112</v>
      </c>
      <c r="D51" s="159"/>
      <c r="E51" s="68"/>
      <c r="F51" s="68">
        <v>3004680</v>
      </c>
      <c r="G51" s="68">
        <v>3004680</v>
      </c>
      <c r="H51" s="68"/>
      <c r="I51" s="25">
        <f t="shared" si="0"/>
        <v>0</v>
      </c>
      <c r="J51" s="25">
        <f t="shared" si="1"/>
        <v>0</v>
      </c>
      <c r="K51" s="25"/>
      <c r="L51" s="26">
        <f t="shared" si="2"/>
        <v>0</v>
      </c>
      <c r="M51" s="27">
        <f t="shared" si="3"/>
        <v>100</v>
      </c>
    </row>
    <row r="52" spans="2:13" s="5" customFormat="1" ht="20.100000000000001" customHeight="1" x14ac:dyDescent="0.15">
      <c r="B52" s="161"/>
      <c r="C52" s="159" t="s">
        <v>113</v>
      </c>
      <c r="D52" s="159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1"/>
      <c r="C53" s="159" t="s">
        <v>114</v>
      </c>
      <c r="D53" s="159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3" s="5" customFormat="1" ht="20.100000000000001" customHeight="1" x14ac:dyDescent="0.15">
      <c r="B54" s="161"/>
      <c r="C54" s="159" t="s">
        <v>115</v>
      </c>
      <c r="D54" s="159"/>
      <c r="E54" s="68"/>
      <c r="F54" s="68">
        <v>965147900</v>
      </c>
      <c r="G54" s="68">
        <v>495467700</v>
      </c>
      <c r="H54" s="68"/>
      <c r="I54" s="25">
        <f t="shared" si="0"/>
        <v>469680200</v>
      </c>
      <c r="J54" s="25">
        <f t="shared" si="1"/>
        <v>359916200</v>
      </c>
      <c r="K54" s="25">
        <v>109764000</v>
      </c>
      <c r="L54" s="26">
        <f t="shared" si="2"/>
        <v>0</v>
      </c>
      <c r="M54" s="27">
        <f t="shared" si="3"/>
        <v>51.3359351452767</v>
      </c>
    </row>
    <row r="55" spans="2:13" s="5" customFormat="1" ht="20.100000000000001" customHeight="1" x14ac:dyDescent="0.15">
      <c r="B55" s="161"/>
      <c r="C55" s="159" t="s">
        <v>116</v>
      </c>
      <c r="D55" s="159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1"/>
      <c r="C56" s="159" t="s">
        <v>117</v>
      </c>
      <c r="D56" s="159"/>
      <c r="E56" s="68"/>
      <c r="F56" s="68"/>
      <c r="G56" s="68"/>
      <c r="H56" s="68"/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1"/>
      <c r="C57" s="159" t="s">
        <v>111</v>
      </c>
      <c r="D57" s="159"/>
      <c r="E57" s="68">
        <v>4779267000</v>
      </c>
      <c r="F57" s="68">
        <v>8344850719</v>
      </c>
      <c r="G57" s="68">
        <v>8311326170</v>
      </c>
      <c r="H57" s="68"/>
      <c r="I57" s="25">
        <f t="shared" si="0"/>
        <v>33524549</v>
      </c>
      <c r="J57" s="25">
        <f t="shared" si="1"/>
        <v>32493579</v>
      </c>
      <c r="K57" s="25">
        <v>1030970</v>
      </c>
      <c r="L57" s="26">
        <f t="shared" si="2"/>
        <v>173.90378419954357</v>
      </c>
      <c r="M57" s="27">
        <f t="shared" si="3"/>
        <v>99.598260650443166</v>
      </c>
    </row>
    <row r="58" spans="2:13" s="5" customFormat="1" ht="20.100000000000001" customHeight="1" x14ac:dyDescent="0.15">
      <c r="B58" s="157" t="s">
        <v>141</v>
      </c>
      <c r="C58" s="158"/>
      <c r="D58" s="158"/>
      <c r="E58" s="69">
        <v>4050238000</v>
      </c>
      <c r="F58" s="69">
        <v>33319233761</v>
      </c>
      <c r="G58" s="69">
        <v>2824926733</v>
      </c>
      <c r="H58" s="69">
        <v>454816945</v>
      </c>
      <c r="I58" s="52">
        <f t="shared" si="0"/>
        <v>30039490083</v>
      </c>
      <c r="J58" s="52">
        <f t="shared" si="1"/>
        <v>28716512103</v>
      </c>
      <c r="K58" s="52">
        <v>1322977980</v>
      </c>
      <c r="L58" s="79">
        <f t="shared" si="2"/>
        <v>69.747178634934542</v>
      </c>
      <c r="M58" s="80">
        <f t="shared" si="3"/>
        <v>8.4783664392263507</v>
      </c>
    </row>
    <row r="59" spans="2:13" s="10" customFormat="1" ht="20.100000000000001" customHeight="1" x14ac:dyDescent="0.15">
      <c r="B59" s="195" t="s">
        <v>142</v>
      </c>
      <c r="C59" s="196"/>
      <c r="D59" s="196"/>
      <c r="E59" s="51">
        <v>8529973000</v>
      </c>
      <c r="F59" s="51">
        <f>F60+F61+F62+F63+F66+F67</f>
        <v>9786109981</v>
      </c>
      <c r="G59" s="51">
        <f>G60+G61+G62+G63+G66+G67</f>
        <v>4459325702</v>
      </c>
      <c r="H59" s="51">
        <f>H60+H61+H62+H63+H66+H67</f>
        <v>1660120</v>
      </c>
      <c r="I59" s="51">
        <f t="shared" si="0"/>
        <v>5325124159</v>
      </c>
      <c r="J59" s="51">
        <f>I59-K59</f>
        <v>2188507659</v>
      </c>
      <c r="K59" s="51">
        <f>K60+K61+K62+K63+K66+K67</f>
        <v>3136616500</v>
      </c>
      <c r="L59" s="77">
        <f>IFERROR(G59/E59,0)*100</f>
        <v>52.278309696877123</v>
      </c>
      <c r="M59" s="78">
        <f>IFERROR(G59/F59,0)*100</f>
        <v>45.567909114631888</v>
      </c>
    </row>
    <row r="60" spans="2:13" s="5" customFormat="1" ht="20.100000000000001" customHeight="1" x14ac:dyDescent="0.15">
      <c r="B60" s="157" t="s">
        <v>119</v>
      </c>
      <c r="C60" s="158"/>
      <c r="D60" s="158"/>
      <c r="E60" s="69">
        <v>140960000</v>
      </c>
      <c r="F60" s="69">
        <v>1417796320</v>
      </c>
      <c r="G60" s="69">
        <v>313798240</v>
      </c>
      <c r="H60" s="69"/>
      <c r="I60" s="52">
        <f>F60-G60-H60</f>
        <v>1103998080</v>
      </c>
      <c r="J60" s="52">
        <f>I60-K60</f>
        <v>1095415020</v>
      </c>
      <c r="K60" s="52">
        <v>8583060</v>
      </c>
      <c r="L60" s="104">
        <f>IFERROR(G60/E60,0)*100</f>
        <v>222.61509648127128</v>
      </c>
      <c r="M60" s="105">
        <f>IFERROR(G60/F60,0)*100</f>
        <v>22.132815241049574</v>
      </c>
    </row>
    <row r="61" spans="2:13" s="5" customFormat="1" ht="20.100000000000001" customHeight="1" x14ac:dyDescent="0.15">
      <c r="B61" s="157" t="s">
        <v>120</v>
      </c>
      <c r="C61" s="158"/>
      <c r="D61" s="158"/>
      <c r="E61" s="139">
        <v>315000000</v>
      </c>
      <c r="F61" s="139">
        <v>1143878736</v>
      </c>
      <c r="G61" s="139">
        <v>524910667</v>
      </c>
      <c r="H61" s="139"/>
      <c r="I61" s="140">
        <f>F61-G61-H61</f>
        <v>618968069</v>
      </c>
      <c r="J61" s="140">
        <f>I61-K61</f>
        <v>347687069</v>
      </c>
      <c r="K61" s="140">
        <v>271281000</v>
      </c>
      <c r="L61" s="141">
        <f>IFERROR(G61/E61,0)*100</f>
        <v>166.63830698412698</v>
      </c>
      <c r="M61" s="142">
        <f>IFERROR(G61/F61,0)*100</f>
        <v>45.88866376129576</v>
      </c>
    </row>
    <row r="62" spans="2:13" s="5" customFormat="1" ht="20.100000000000001" customHeight="1" x14ac:dyDescent="0.15">
      <c r="B62" s="157" t="s">
        <v>121</v>
      </c>
      <c r="C62" s="158"/>
      <c r="D62" s="158"/>
      <c r="E62" s="139"/>
      <c r="F62" s="139">
        <v>106328410</v>
      </c>
      <c r="G62" s="139">
        <v>45657990</v>
      </c>
      <c r="H62" s="139"/>
      <c r="I62" s="140">
        <f>F62-G62-H62</f>
        <v>60670420</v>
      </c>
      <c r="J62" s="140">
        <f>I62-K62</f>
        <v>43096980</v>
      </c>
      <c r="K62" s="140">
        <v>17573440</v>
      </c>
      <c r="L62" s="141">
        <f>IFERROR(G62/E62,0)*100</f>
        <v>0</v>
      </c>
      <c r="M62" s="142">
        <f>IFERROR(G62/F62,0)*100</f>
        <v>42.940536776577396</v>
      </c>
    </row>
    <row r="63" spans="2:13" s="5" customFormat="1" ht="20.100000000000001" customHeight="1" x14ac:dyDescent="0.15">
      <c r="B63" s="157" t="s">
        <v>122</v>
      </c>
      <c r="C63" s="158"/>
      <c r="D63" s="158"/>
      <c r="E63" s="140">
        <v>3478600000</v>
      </c>
      <c r="F63" s="140">
        <f>SUM(F64:F65)</f>
        <v>2064945010</v>
      </c>
      <c r="G63" s="140">
        <f>SUM(G64:G65)</f>
        <v>1200149740</v>
      </c>
      <c r="H63" s="140">
        <f>SUM(H64:H65)</f>
        <v>1660120</v>
      </c>
      <c r="I63" s="140">
        <f>F63-G63-H63</f>
        <v>863135150</v>
      </c>
      <c r="J63" s="140">
        <f>I63-K63</f>
        <v>668885050</v>
      </c>
      <c r="K63" s="140">
        <f>SUM(K64:K65)</f>
        <v>194250100</v>
      </c>
      <c r="L63" s="141">
        <f>IFERROR(G63/E63,0)*100</f>
        <v>34.500941183234637</v>
      </c>
      <c r="M63" s="142">
        <f>IFERROR(G63/F63,0)*100</f>
        <v>58.120179190631326</v>
      </c>
    </row>
    <row r="64" spans="2:13" s="5" customFormat="1" ht="20.100000000000001" customHeight="1" x14ac:dyDescent="0.15">
      <c r="B64" s="161"/>
      <c r="C64" s="159" t="s">
        <v>124</v>
      </c>
      <c r="D64" s="159"/>
      <c r="E64" s="143">
        <v>2238000000</v>
      </c>
      <c r="F64" s="143">
        <v>1150525570</v>
      </c>
      <c r="G64" s="143">
        <v>492463360</v>
      </c>
      <c r="H64" s="143">
        <v>1660120</v>
      </c>
      <c r="I64" s="144">
        <f t="shared" si="0"/>
        <v>656402090</v>
      </c>
      <c r="J64" s="144">
        <f t="shared" si="1"/>
        <v>502701990</v>
      </c>
      <c r="K64" s="144">
        <v>153700100</v>
      </c>
      <c r="L64" s="145">
        <f t="shared" si="2"/>
        <v>22.004618409294014</v>
      </c>
      <c r="M64" s="146">
        <f t="shared" si="3"/>
        <v>42.803338999236672</v>
      </c>
    </row>
    <row r="65" spans="2:14" s="5" customFormat="1" ht="20.100000000000001" customHeight="1" x14ac:dyDescent="0.15">
      <c r="B65" s="161"/>
      <c r="C65" s="159" t="s">
        <v>123</v>
      </c>
      <c r="D65" s="159"/>
      <c r="E65" s="143">
        <v>1240600000</v>
      </c>
      <c r="F65" s="143">
        <v>914419440</v>
      </c>
      <c r="G65" s="143">
        <v>707686380</v>
      </c>
      <c r="H65" s="143"/>
      <c r="I65" s="144">
        <f t="shared" si="0"/>
        <v>206733060</v>
      </c>
      <c r="J65" s="144">
        <f t="shared" si="1"/>
        <v>166183060</v>
      </c>
      <c r="K65" s="144">
        <v>40550000</v>
      </c>
      <c r="L65" s="145">
        <f t="shared" si="2"/>
        <v>57.043880380461061</v>
      </c>
      <c r="M65" s="146">
        <f t="shared" si="3"/>
        <v>77.391878282902653</v>
      </c>
    </row>
    <row r="66" spans="2:14" s="5" customFormat="1" ht="20.100000000000001" customHeight="1" x14ac:dyDescent="0.15">
      <c r="B66" s="157" t="s">
        <v>125</v>
      </c>
      <c r="C66" s="158"/>
      <c r="D66" s="158"/>
      <c r="E66" s="139"/>
      <c r="F66" s="139">
        <v>39774455</v>
      </c>
      <c r="G66" s="139">
        <v>39774455</v>
      </c>
      <c r="H66" s="139"/>
      <c r="I66" s="140">
        <f t="shared" si="0"/>
        <v>0</v>
      </c>
      <c r="J66" s="140">
        <f t="shared" si="1"/>
        <v>0</v>
      </c>
      <c r="K66" s="140"/>
      <c r="L66" s="141">
        <f t="shared" si="2"/>
        <v>0</v>
      </c>
      <c r="M66" s="142">
        <f t="shared" si="3"/>
        <v>100</v>
      </c>
    </row>
    <row r="67" spans="2:14" s="5" customFormat="1" ht="20.100000000000001" customHeight="1" thickBot="1" x14ac:dyDescent="0.2">
      <c r="B67" s="165" t="s">
        <v>126</v>
      </c>
      <c r="C67" s="166"/>
      <c r="D67" s="166"/>
      <c r="E67" s="139">
        <v>4595413000</v>
      </c>
      <c r="F67" s="139">
        <v>5013387050</v>
      </c>
      <c r="G67" s="139">
        <v>2335034610</v>
      </c>
      <c r="H67" s="139"/>
      <c r="I67" s="140">
        <f t="shared" si="0"/>
        <v>2678352440</v>
      </c>
      <c r="J67" s="140">
        <f t="shared" si="1"/>
        <v>33423540</v>
      </c>
      <c r="K67" s="140">
        <v>2644928900</v>
      </c>
      <c r="L67" s="141">
        <f t="shared" si="2"/>
        <v>50.812290647217125</v>
      </c>
      <c r="M67" s="142">
        <f t="shared" si="3"/>
        <v>46.575989180807412</v>
      </c>
    </row>
    <row r="68" spans="2:14" s="10" customFormat="1" ht="20.100000000000001" customHeight="1" x14ac:dyDescent="0.15">
      <c r="B68" s="197" t="s">
        <v>61</v>
      </c>
      <c r="C68" s="198"/>
      <c r="D68" s="199"/>
      <c r="E68" s="51">
        <f>SUM(E69,E70,E74,E75,E78,E84)</f>
        <v>31550000000</v>
      </c>
      <c r="F68" s="51">
        <f t="shared" ref="F68:K68" si="4">SUM(F69,F70,F74,F75,F78,F84)</f>
        <v>232049188632</v>
      </c>
      <c r="G68" s="51">
        <f t="shared" si="4"/>
        <v>232049188632</v>
      </c>
      <c r="H68" s="51">
        <f t="shared" si="4"/>
        <v>0</v>
      </c>
      <c r="I68" s="51">
        <f t="shared" si="4"/>
        <v>0</v>
      </c>
      <c r="J68" s="51">
        <f t="shared" si="4"/>
        <v>0</v>
      </c>
      <c r="K68" s="51">
        <f t="shared" si="4"/>
        <v>0</v>
      </c>
      <c r="L68" s="77">
        <f t="shared" si="2"/>
        <v>735.49663591759111</v>
      </c>
      <c r="M68" s="78">
        <f t="shared" si="3"/>
        <v>100</v>
      </c>
    </row>
    <row r="69" spans="2:14" s="5" customFormat="1" ht="20.100000000000001" customHeight="1" x14ac:dyDescent="0.15">
      <c r="B69" s="167" t="s">
        <v>127</v>
      </c>
      <c r="C69" s="168"/>
      <c r="D69" s="169"/>
      <c r="E69" s="69">
        <v>31550000000</v>
      </c>
      <c r="F69" s="69">
        <v>54003569187</v>
      </c>
      <c r="G69" s="69">
        <v>54003569187</v>
      </c>
      <c r="H69" s="69"/>
      <c r="I69" s="52">
        <f t="shared" si="0"/>
        <v>0</v>
      </c>
      <c r="J69" s="52">
        <f t="shared" si="1"/>
        <v>0</v>
      </c>
      <c r="K69" s="52"/>
      <c r="L69" s="94">
        <f t="shared" si="2"/>
        <v>171.16820661489697</v>
      </c>
      <c r="M69" s="95">
        <f t="shared" si="3"/>
        <v>100</v>
      </c>
    </row>
    <row r="70" spans="2:14" s="5" customFormat="1" ht="20.100000000000001" customHeight="1" x14ac:dyDescent="0.15">
      <c r="B70" s="157" t="s">
        <v>136</v>
      </c>
      <c r="C70" s="158"/>
      <c r="D70" s="158"/>
      <c r="E70" s="52">
        <f>SUM(E71:E73)</f>
        <v>0</v>
      </c>
      <c r="F70" s="52">
        <f>SUM(F71:F73)</f>
        <v>178045619445</v>
      </c>
      <c r="G70" s="52">
        <f>SUM(G71:G73)</f>
        <v>178045619445</v>
      </c>
      <c r="H70" s="52">
        <f>SUM(H71:H73)</f>
        <v>0</v>
      </c>
      <c r="I70" s="52">
        <f t="shared" ref="I70:I88" si="5">F70-G70-H70</f>
        <v>0</v>
      </c>
      <c r="J70" s="52">
        <f t="shared" ref="J70:J88" si="6">I70-K70</f>
        <v>0</v>
      </c>
      <c r="K70" s="52">
        <f>SUM(K71:K73)</f>
        <v>0</v>
      </c>
      <c r="L70" s="94">
        <f t="shared" ref="L70:L88" si="7">IFERROR(G70/E70,0)*100</f>
        <v>0</v>
      </c>
      <c r="M70" s="95">
        <f t="shared" ref="M70:M88" si="8">IFERROR(G70/F70,0)*100</f>
        <v>100</v>
      </c>
    </row>
    <row r="71" spans="2:14" s="5" customFormat="1" ht="20.100000000000001" customHeight="1" x14ac:dyDescent="0.15">
      <c r="B71" s="170"/>
      <c r="C71" s="159" t="s">
        <v>62</v>
      </c>
      <c r="D71" s="159"/>
      <c r="E71" s="68"/>
      <c r="F71" s="68">
        <v>7507076581</v>
      </c>
      <c r="G71" s="68">
        <v>7507076581</v>
      </c>
      <c r="H71" s="68"/>
      <c r="I71" s="25">
        <f t="shared" si="5"/>
        <v>0</v>
      </c>
      <c r="J71" s="25">
        <f t="shared" si="6"/>
        <v>0</v>
      </c>
      <c r="K71" s="25"/>
      <c r="L71" s="26">
        <f t="shared" si="7"/>
        <v>0</v>
      </c>
      <c r="M71" s="27">
        <f t="shared" si="8"/>
        <v>100</v>
      </c>
    </row>
    <row r="72" spans="2:14" s="5" customFormat="1" ht="20.100000000000001" customHeight="1" x14ac:dyDescent="0.15">
      <c r="B72" s="171"/>
      <c r="C72" s="159" t="s">
        <v>63</v>
      </c>
      <c r="D72" s="159"/>
      <c r="E72" s="68"/>
      <c r="F72" s="68">
        <v>11486942507</v>
      </c>
      <c r="G72" s="68">
        <v>11486942507</v>
      </c>
      <c r="H72" s="68"/>
      <c r="I72" s="25">
        <f t="shared" si="5"/>
        <v>0</v>
      </c>
      <c r="J72" s="25">
        <f t="shared" si="6"/>
        <v>0</v>
      </c>
      <c r="K72" s="25"/>
      <c r="L72" s="26">
        <f t="shared" si="7"/>
        <v>0</v>
      </c>
      <c r="M72" s="27">
        <f t="shared" si="8"/>
        <v>100</v>
      </c>
    </row>
    <row r="73" spans="2:14" s="5" customFormat="1" ht="20.100000000000001" customHeight="1" x14ac:dyDescent="0.15">
      <c r="B73" s="172"/>
      <c r="C73" s="159" t="s">
        <v>64</v>
      </c>
      <c r="D73" s="159"/>
      <c r="E73" s="68"/>
      <c r="F73" s="68">
        <v>159051600357</v>
      </c>
      <c r="G73" s="68">
        <v>159051600357</v>
      </c>
      <c r="H73" s="68"/>
      <c r="I73" s="25">
        <f t="shared" si="5"/>
        <v>0</v>
      </c>
      <c r="J73" s="25">
        <f t="shared" si="6"/>
        <v>0</v>
      </c>
      <c r="K73" s="25"/>
      <c r="L73" s="26">
        <f t="shared" si="7"/>
        <v>0</v>
      </c>
      <c r="M73" s="27">
        <f t="shared" si="8"/>
        <v>100</v>
      </c>
      <c r="N73" s="84"/>
    </row>
    <row r="74" spans="2:14" s="5" customFormat="1" ht="20.100000000000001" customHeight="1" x14ac:dyDescent="0.15">
      <c r="B74" s="165" t="s">
        <v>128</v>
      </c>
      <c r="C74" s="166"/>
      <c r="D74" s="173"/>
      <c r="E74" s="92"/>
      <c r="F74" s="92"/>
      <c r="G74" s="92"/>
      <c r="H74" s="92"/>
      <c r="I74" s="93">
        <f t="shared" si="5"/>
        <v>0</v>
      </c>
      <c r="J74" s="93">
        <f t="shared" si="6"/>
        <v>0</v>
      </c>
      <c r="K74" s="93"/>
      <c r="L74" s="102">
        <f t="shared" si="7"/>
        <v>0</v>
      </c>
      <c r="M74" s="103">
        <f t="shared" si="8"/>
        <v>0</v>
      </c>
      <c r="N74" s="9"/>
    </row>
    <row r="75" spans="2:14" s="5" customFormat="1" ht="20.100000000000001" customHeight="1" x14ac:dyDescent="0.15">
      <c r="B75" s="176" t="s">
        <v>143</v>
      </c>
      <c r="C75" s="177"/>
      <c r="D75" s="177"/>
      <c r="E75" s="140">
        <f>SUM(E76:E77)</f>
        <v>0</v>
      </c>
      <c r="F75" s="140">
        <f>SUM(F76:F77)</f>
        <v>0</v>
      </c>
      <c r="G75" s="140">
        <f>SUM(G76:G77)</f>
        <v>0</v>
      </c>
      <c r="H75" s="140">
        <f>SUM(H76:H77)</f>
        <v>0</v>
      </c>
      <c r="I75" s="140">
        <f>F75-G75-H75</f>
        <v>0</v>
      </c>
      <c r="J75" s="140">
        <f>I75-K75</f>
        <v>0</v>
      </c>
      <c r="K75" s="140">
        <f>SUM(K76:K77)</f>
        <v>0</v>
      </c>
      <c r="L75" s="141">
        <f>IFERROR(G75/E75,0)*100</f>
        <v>0</v>
      </c>
      <c r="M75" s="142">
        <f>IFERROR(G75/F75,0)*100</f>
        <v>0</v>
      </c>
      <c r="N75" s="9"/>
    </row>
    <row r="76" spans="2:14" s="5" customFormat="1" ht="20.100000000000001" customHeight="1" x14ac:dyDescent="0.15">
      <c r="B76" s="178"/>
      <c r="C76" s="179" t="s">
        <v>144</v>
      </c>
      <c r="D76" s="179"/>
      <c r="E76" s="143"/>
      <c r="F76" s="143"/>
      <c r="G76" s="143"/>
      <c r="H76" s="143"/>
      <c r="I76" s="144">
        <f>F76-G76-H76</f>
        <v>0</v>
      </c>
      <c r="J76" s="144">
        <f>I76-K76</f>
        <v>0</v>
      </c>
      <c r="K76" s="144"/>
      <c r="L76" s="145">
        <f>IFERROR(G76/E76,0)*100</f>
        <v>0</v>
      </c>
      <c r="M76" s="146">
        <f>IFERROR(G76/F76,0)*100</f>
        <v>0</v>
      </c>
      <c r="N76" s="9"/>
    </row>
    <row r="77" spans="2:14" s="5" customFormat="1" ht="20.100000000000001" customHeight="1" x14ac:dyDescent="0.15">
      <c r="B77" s="180"/>
      <c r="C77" s="179" t="s">
        <v>145</v>
      </c>
      <c r="D77" s="179"/>
      <c r="E77" s="143"/>
      <c r="F77" s="143"/>
      <c r="G77" s="143"/>
      <c r="H77" s="143"/>
      <c r="I77" s="144">
        <f>F77-G77-H77</f>
        <v>0</v>
      </c>
      <c r="J77" s="144">
        <f>I77-K77</f>
        <v>0</v>
      </c>
      <c r="K77" s="144"/>
      <c r="L77" s="145">
        <f>IFERROR(G77/E77,0)*100</f>
        <v>0</v>
      </c>
      <c r="M77" s="146">
        <f>IFERROR(G77/F77,0)*100</f>
        <v>0</v>
      </c>
      <c r="N77" s="9"/>
    </row>
    <row r="78" spans="2:14" s="5" customFormat="1" ht="20.100000000000001" customHeight="1" x14ac:dyDescent="0.15">
      <c r="B78" s="157" t="s">
        <v>146</v>
      </c>
      <c r="C78" s="158"/>
      <c r="D78" s="158"/>
      <c r="E78" s="52">
        <f>SUM(E79:E83)</f>
        <v>0</v>
      </c>
      <c r="F78" s="52">
        <f>SUM(F79:F83)</f>
        <v>0</v>
      </c>
      <c r="G78" s="52">
        <f>SUM(G79:G83)</f>
        <v>0</v>
      </c>
      <c r="H78" s="52">
        <f>SUM(H79:H83)</f>
        <v>0</v>
      </c>
      <c r="I78" s="52">
        <f t="shared" si="5"/>
        <v>0</v>
      </c>
      <c r="J78" s="52">
        <f t="shared" si="6"/>
        <v>0</v>
      </c>
      <c r="K78" s="52">
        <f>SUM(K79:K83)</f>
        <v>0</v>
      </c>
      <c r="L78" s="104">
        <f t="shared" si="7"/>
        <v>0</v>
      </c>
      <c r="M78" s="105">
        <f t="shared" si="8"/>
        <v>0</v>
      </c>
      <c r="N78" s="9"/>
    </row>
    <row r="79" spans="2:14" s="5" customFormat="1" ht="20.100000000000001" customHeight="1" x14ac:dyDescent="0.15">
      <c r="B79" s="170"/>
      <c r="C79" s="159" t="s">
        <v>65</v>
      </c>
      <c r="D79" s="159"/>
      <c r="E79" s="68"/>
      <c r="F79" s="68"/>
      <c r="G79" s="68"/>
      <c r="H79" s="68"/>
      <c r="I79" s="25">
        <f t="shared" si="5"/>
        <v>0</v>
      </c>
      <c r="J79" s="25">
        <f t="shared" si="6"/>
        <v>0</v>
      </c>
      <c r="K79" s="25"/>
      <c r="L79" s="26">
        <f t="shared" si="7"/>
        <v>0</v>
      </c>
      <c r="M79" s="27">
        <f t="shared" si="8"/>
        <v>0</v>
      </c>
      <c r="N79" s="9"/>
    </row>
    <row r="80" spans="2:14" s="5" customFormat="1" ht="20.100000000000001" customHeight="1" x14ac:dyDescent="0.15">
      <c r="B80" s="171"/>
      <c r="C80" s="159" t="s">
        <v>66</v>
      </c>
      <c r="D80" s="159"/>
      <c r="E80" s="68"/>
      <c r="F80" s="68"/>
      <c r="G80" s="68"/>
      <c r="H80" s="68"/>
      <c r="I80" s="25">
        <f t="shared" si="5"/>
        <v>0</v>
      </c>
      <c r="J80" s="25">
        <f t="shared" si="6"/>
        <v>0</v>
      </c>
      <c r="K80" s="25"/>
      <c r="L80" s="26">
        <f t="shared" si="7"/>
        <v>0</v>
      </c>
      <c r="M80" s="27">
        <f t="shared" si="8"/>
        <v>0</v>
      </c>
      <c r="N80" s="9"/>
    </row>
    <row r="81" spans="2:14" s="5" customFormat="1" ht="20.100000000000001" customHeight="1" x14ac:dyDescent="0.15">
      <c r="B81" s="171"/>
      <c r="C81" s="159" t="s">
        <v>67</v>
      </c>
      <c r="D81" s="159"/>
      <c r="E81" s="68"/>
      <c r="F81" s="68"/>
      <c r="G81" s="68"/>
      <c r="H81" s="68"/>
      <c r="I81" s="25">
        <f t="shared" si="5"/>
        <v>0</v>
      </c>
      <c r="J81" s="25">
        <f t="shared" si="6"/>
        <v>0</v>
      </c>
      <c r="K81" s="25"/>
      <c r="L81" s="26">
        <f t="shared" si="7"/>
        <v>0</v>
      </c>
      <c r="M81" s="27">
        <f t="shared" si="8"/>
        <v>0</v>
      </c>
      <c r="N81" s="9"/>
    </row>
    <row r="82" spans="2:14" s="5" customFormat="1" ht="20.100000000000001" customHeight="1" x14ac:dyDescent="0.15">
      <c r="B82" s="171"/>
      <c r="C82" s="159" t="s">
        <v>68</v>
      </c>
      <c r="D82" s="159"/>
      <c r="E82" s="68"/>
      <c r="F82" s="68"/>
      <c r="G82" s="68"/>
      <c r="H82" s="68"/>
      <c r="I82" s="25">
        <f t="shared" si="5"/>
        <v>0</v>
      </c>
      <c r="J82" s="25">
        <f t="shared" si="6"/>
        <v>0</v>
      </c>
      <c r="K82" s="25"/>
      <c r="L82" s="26">
        <f t="shared" si="7"/>
        <v>0</v>
      </c>
      <c r="M82" s="27">
        <f t="shared" si="8"/>
        <v>0</v>
      </c>
      <c r="N82" s="9"/>
    </row>
    <row r="83" spans="2:14" s="5" customFormat="1" ht="20.100000000000001" customHeight="1" x14ac:dyDescent="0.15">
      <c r="B83" s="172"/>
      <c r="C83" s="159" t="s">
        <v>69</v>
      </c>
      <c r="D83" s="159"/>
      <c r="E83" s="68"/>
      <c r="F83" s="68"/>
      <c r="G83" s="68"/>
      <c r="H83" s="68"/>
      <c r="I83" s="25">
        <f t="shared" si="5"/>
        <v>0</v>
      </c>
      <c r="J83" s="25">
        <f t="shared" si="6"/>
        <v>0</v>
      </c>
      <c r="K83" s="25"/>
      <c r="L83" s="26">
        <f t="shared" si="7"/>
        <v>0</v>
      </c>
      <c r="M83" s="27">
        <f t="shared" si="8"/>
        <v>0</v>
      </c>
      <c r="N83" s="9"/>
    </row>
    <row r="84" spans="2:14" s="5" customFormat="1" ht="20.100000000000001" customHeight="1" x14ac:dyDescent="0.15">
      <c r="B84" s="157" t="s">
        <v>147</v>
      </c>
      <c r="C84" s="158"/>
      <c r="D84" s="158"/>
      <c r="E84" s="52">
        <f>SUM(E85:E88)</f>
        <v>0</v>
      </c>
      <c r="F84" s="52">
        <f>SUM(F85:F88)</f>
        <v>0</v>
      </c>
      <c r="G84" s="52">
        <f>SUM(G85:G88)</f>
        <v>0</v>
      </c>
      <c r="H84" s="52">
        <f>SUM(H85:H88)</f>
        <v>0</v>
      </c>
      <c r="I84" s="52">
        <f t="shared" si="5"/>
        <v>0</v>
      </c>
      <c r="J84" s="52">
        <f t="shared" si="6"/>
        <v>0</v>
      </c>
      <c r="K84" s="52">
        <f>SUM(K85:K88)</f>
        <v>0</v>
      </c>
      <c r="L84" s="104">
        <f t="shared" si="7"/>
        <v>0</v>
      </c>
      <c r="M84" s="105">
        <f t="shared" si="8"/>
        <v>0</v>
      </c>
      <c r="N84" s="9"/>
    </row>
    <row r="85" spans="2:14" s="5" customFormat="1" ht="20.100000000000001" customHeight="1" x14ac:dyDescent="0.15">
      <c r="B85" s="206"/>
      <c r="C85" s="159" t="s">
        <v>70</v>
      </c>
      <c r="D85" s="159"/>
      <c r="E85" s="68"/>
      <c r="F85" s="68"/>
      <c r="G85" s="68"/>
      <c r="H85" s="68"/>
      <c r="I85" s="25">
        <f t="shared" si="5"/>
        <v>0</v>
      </c>
      <c r="J85" s="25">
        <f t="shared" si="6"/>
        <v>0</v>
      </c>
      <c r="K85" s="25"/>
      <c r="L85" s="26">
        <f t="shared" si="7"/>
        <v>0</v>
      </c>
      <c r="M85" s="27">
        <f t="shared" si="8"/>
        <v>0</v>
      </c>
      <c r="N85" s="9"/>
    </row>
    <row r="86" spans="2:14" s="5" customFormat="1" ht="20.100000000000001" customHeight="1" x14ac:dyDescent="0.15">
      <c r="B86" s="192"/>
      <c r="C86" s="174" t="s">
        <v>76</v>
      </c>
      <c r="D86" s="174"/>
      <c r="E86" s="97"/>
      <c r="F86" s="97"/>
      <c r="G86" s="97"/>
      <c r="H86" s="97"/>
      <c r="I86" s="98">
        <f t="shared" si="5"/>
        <v>0</v>
      </c>
      <c r="J86" s="98">
        <f t="shared" si="6"/>
        <v>0</v>
      </c>
      <c r="K86" s="98"/>
      <c r="L86" s="99">
        <f t="shared" si="7"/>
        <v>0</v>
      </c>
      <c r="M86" s="100">
        <f t="shared" si="8"/>
        <v>0</v>
      </c>
      <c r="N86" s="9"/>
    </row>
    <row r="87" spans="2:14" s="5" customFormat="1" ht="20.100000000000001" customHeight="1" x14ac:dyDescent="0.15">
      <c r="B87" s="192"/>
      <c r="C87" s="159" t="s">
        <v>77</v>
      </c>
      <c r="D87" s="159"/>
      <c r="E87" s="68"/>
      <c r="F87" s="68"/>
      <c r="G87" s="68"/>
      <c r="H87" s="68"/>
      <c r="I87" s="25">
        <f t="shared" si="5"/>
        <v>0</v>
      </c>
      <c r="J87" s="25">
        <f t="shared" si="6"/>
        <v>0</v>
      </c>
      <c r="K87" s="25"/>
      <c r="L87" s="26">
        <f t="shared" si="7"/>
        <v>0</v>
      </c>
      <c r="M87" s="27">
        <f t="shared" si="8"/>
        <v>0</v>
      </c>
      <c r="N87" s="9"/>
    </row>
    <row r="88" spans="2:14" s="5" customFormat="1" ht="20.100000000000001" customHeight="1" thickBot="1" x14ac:dyDescent="0.2">
      <c r="B88" s="193"/>
      <c r="C88" s="175" t="s">
        <v>78</v>
      </c>
      <c r="D88" s="175"/>
      <c r="E88" s="101"/>
      <c r="F88" s="101"/>
      <c r="G88" s="101"/>
      <c r="H88" s="101"/>
      <c r="I88" s="30">
        <f t="shared" si="5"/>
        <v>0</v>
      </c>
      <c r="J88" s="30">
        <f t="shared" si="6"/>
        <v>0</v>
      </c>
      <c r="K88" s="30"/>
      <c r="L88" s="81">
        <f t="shared" si="7"/>
        <v>0</v>
      </c>
      <c r="M88" s="82">
        <f t="shared" si="8"/>
        <v>0</v>
      </c>
      <c r="N88" s="9"/>
    </row>
  </sheetData>
  <sheetProtection selectLockedCells="1"/>
  <mergeCells count="17">
    <mergeCell ref="B85:B86"/>
    <mergeCell ref="B7:D7"/>
    <mergeCell ref="B8:D8"/>
    <mergeCell ref="B10:B11"/>
    <mergeCell ref="B13:B21"/>
    <mergeCell ref="B23:B27"/>
    <mergeCell ref="B29:B33"/>
    <mergeCell ref="B87:B88"/>
    <mergeCell ref="B36:B38"/>
    <mergeCell ref="B39:D39"/>
    <mergeCell ref="B68:D68"/>
    <mergeCell ref="B59:D59"/>
    <mergeCell ref="B2:M2"/>
    <mergeCell ref="L3:M3"/>
    <mergeCell ref="B4:D4"/>
    <mergeCell ref="L4:M4"/>
    <mergeCell ref="L5:M5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B1:O66"/>
  <sheetViews>
    <sheetView showGridLines="0" zoomScaleNormal="100" workbookViewId="0">
      <pane ySplit="7" topLeftCell="A8" activePane="bottomLeft" state="frozen"/>
      <selection pane="bottomLeft" activeCell="F4" sqref="F4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00" t="s">
        <v>150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</row>
    <row r="3" spans="2:13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1" t="str">
        <f>'군구세외 일반회계 '!L3:M3</f>
        <v>서구</v>
      </c>
      <c r="M3" s="201"/>
    </row>
    <row r="4" spans="2:13" s="4" customFormat="1" ht="18.75" customHeight="1" thickBot="1" x14ac:dyDescent="0.2">
      <c r="B4" s="202" t="s">
        <v>151</v>
      </c>
      <c r="C4" s="202"/>
      <c r="D4" s="202"/>
      <c r="E4" s="1"/>
      <c r="F4" s="1" t="str">
        <f>IF(F7='군구세외 일반회계 '!F58,"","err")</f>
        <v/>
      </c>
      <c r="G4" s="1" t="str">
        <f>IF(G7='군구세외 일반회계 '!G58,"","err")</f>
        <v/>
      </c>
      <c r="H4" s="1" t="str">
        <f>IF(H7='군구세외 일반회계 '!H58,"","err")</f>
        <v/>
      </c>
      <c r="I4" s="1" t="str">
        <f>IF(I7='군구세외 일반회계 '!I58,"","err")</f>
        <v/>
      </c>
      <c r="J4" s="1" t="str">
        <f>IF(J7='군구세외 일반회계 '!J58,"","err")</f>
        <v/>
      </c>
      <c r="K4" s="1" t="str">
        <f>IF(K7='군구세외 일반회계 '!K58,"","err")</f>
        <v/>
      </c>
      <c r="L4" s="203" t="s">
        <v>16</v>
      </c>
      <c r="M4" s="203"/>
    </row>
    <row r="5" spans="2:13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04" t="s">
        <v>13</v>
      </c>
      <c r="M5" s="205"/>
    </row>
    <row r="6" spans="2:13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3" s="9" customFormat="1" ht="20.100000000000001" customHeight="1" thickBot="1" x14ac:dyDescent="0.2">
      <c r="B7" s="207" t="s">
        <v>71</v>
      </c>
      <c r="C7" s="208"/>
      <c r="D7" s="208"/>
      <c r="E7" s="72">
        <f>'군구세외 일반회계 '!E58</f>
        <v>4050238000</v>
      </c>
      <c r="F7" s="72">
        <f>F8+F39+F58</f>
        <v>33319233761</v>
      </c>
      <c r="G7" s="72">
        <f>G8+G39+G58</f>
        <v>2824926733</v>
      </c>
      <c r="H7" s="72">
        <f>H8+H39+H58</f>
        <v>454816945</v>
      </c>
      <c r="I7" s="72">
        <f>F7-G7-H7</f>
        <v>30039490083</v>
      </c>
      <c r="J7" s="72">
        <f>I7-K7</f>
        <v>28716512103</v>
      </c>
      <c r="K7" s="72">
        <f>K8+K39+K58</f>
        <v>1322977980</v>
      </c>
      <c r="L7" s="73">
        <f>IFERROR(G7/E7,0)*100</f>
        <v>69.747178634934542</v>
      </c>
      <c r="M7" s="74">
        <f>IFERROR(G7/F7,0)*100</f>
        <v>8.4783664392263507</v>
      </c>
    </row>
    <row r="8" spans="2:13" s="9" customFormat="1" ht="20.100000000000001" customHeight="1" x14ac:dyDescent="0.15">
      <c r="B8" s="209" t="s">
        <v>5</v>
      </c>
      <c r="C8" s="210"/>
      <c r="D8" s="210"/>
      <c r="E8" s="63"/>
      <c r="F8" s="63">
        <f>F9+F12+F22+F28+F34+F35</f>
        <v>414861564</v>
      </c>
      <c r="G8" s="63">
        <f>G9+G12+G22+G28+G34+G35</f>
        <v>208347598</v>
      </c>
      <c r="H8" s="63">
        <f>H9+H12+H22+H28+H34+H35</f>
        <v>0</v>
      </c>
      <c r="I8" s="63">
        <f t="shared" ref="I8:I66" si="0">F8-G8-H8</f>
        <v>206513966</v>
      </c>
      <c r="J8" s="63">
        <f t="shared" ref="J8:J66" si="1">I8-K8</f>
        <v>206513966</v>
      </c>
      <c r="K8" s="63">
        <f>K9+K12+K22+K28+K34+K35</f>
        <v>0</v>
      </c>
      <c r="L8" s="63">
        <f t="shared" ref="L8:L66" si="2">IFERROR(G8/E8,0)*100</f>
        <v>0</v>
      </c>
      <c r="M8" s="65">
        <f t="shared" ref="M8:M66" si="3">IFERROR(G8/F8,0)*100</f>
        <v>50.220993237156094</v>
      </c>
    </row>
    <row r="9" spans="2:13" s="9" customFormat="1" ht="20.100000000000001" customHeight="1" x14ac:dyDescent="0.15">
      <c r="B9" s="157" t="s">
        <v>42</v>
      </c>
      <c r="C9" s="158"/>
      <c r="D9" s="158"/>
      <c r="E9" s="52"/>
      <c r="F9" s="52">
        <f>SUM(F10:F11)</f>
        <v>6030920</v>
      </c>
      <c r="G9" s="52">
        <f>SUM(G10:G11)</f>
        <v>-38639680</v>
      </c>
      <c r="H9" s="52">
        <f>SUM(H10:H11)</f>
        <v>0</v>
      </c>
      <c r="I9" s="52">
        <f t="shared" si="0"/>
        <v>44670600</v>
      </c>
      <c r="J9" s="52">
        <f t="shared" si="1"/>
        <v>44670600</v>
      </c>
      <c r="K9" s="52">
        <f>SUM(K10:K11)</f>
        <v>0</v>
      </c>
      <c r="L9" s="52">
        <f t="shared" si="2"/>
        <v>0</v>
      </c>
      <c r="M9" s="66">
        <f t="shared" si="3"/>
        <v>-640.6929622677801</v>
      </c>
    </row>
    <row r="10" spans="2:13" s="9" customFormat="1" ht="20.100000000000001" customHeight="1" x14ac:dyDescent="0.15">
      <c r="B10" s="194"/>
      <c r="C10" s="159" t="s">
        <v>43</v>
      </c>
      <c r="D10" s="159"/>
      <c r="E10" s="35"/>
      <c r="F10" s="35">
        <v>31897000</v>
      </c>
      <c r="G10" s="35">
        <v>968510</v>
      </c>
      <c r="H10" s="35"/>
      <c r="I10" s="25">
        <f t="shared" si="0"/>
        <v>30928490</v>
      </c>
      <c r="J10" s="25">
        <f t="shared" si="1"/>
        <v>30928490</v>
      </c>
      <c r="K10" s="25"/>
      <c r="L10" s="25">
        <f t="shared" si="2"/>
        <v>0</v>
      </c>
      <c r="M10" s="67">
        <f t="shared" si="3"/>
        <v>3.0363670564629905</v>
      </c>
    </row>
    <row r="11" spans="2:13" s="9" customFormat="1" ht="20.100000000000001" customHeight="1" x14ac:dyDescent="0.15">
      <c r="B11" s="194"/>
      <c r="C11" s="159" t="s">
        <v>44</v>
      </c>
      <c r="D11" s="159"/>
      <c r="E11" s="35"/>
      <c r="F11" s="35">
        <v>-25866080</v>
      </c>
      <c r="G11" s="35">
        <v>-39608190</v>
      </c>
      <c r="H11" s="35"/>
      <c r="I11" s="25">
        <f t="shared" si="0"/>
        <v>13742110</v>
      </c>
      <c r="J11" s="25">
        <f t="shared" si="1"/>
        <v>13742110</v>
      </c>
      <c r="K11" s="25"/>
      <c r="L11" s="25">
        <f t="shared" si="2"/>
        <v>0</v>
      </c>
      <c r="M11" s="67">
        <f t="shared" si="3"/>
        <v>153.12791888063441</v>
      </c>
    </row>
    <row r="12" spans="2:13" s="9" customFormat="1" ht="20.100000000000001" customHeight="1" x14ac:dyDescent="0.15">
      <c r="B12" s="157" t="s">
        <v>45</v>
      </c>
      <c r="C12" s="158"/>
      <c r="D12" s="158"/>
      <c r="E12" s="52"/>
      <c r="F12" s="52">
        <f>SUM(F13:F21)</f>
        <v>367268916</v>
      </c>
      <c r="G12" s="52">
        <f>SUM(G13:G21)</f>
        <v>208124910</v>
      </c>
      <c r="H12" s="52">
        <f>SUM(H13:H21)</f>
        <v>0</v>
      </c>
      <c r="I12" s="52">
        <f t="shared" si="0"/>
        <v>159144006</v>
      </c>
      <c r="J12" s="52">
        <f t="shared" si="1"/>
        <v>159144006</v>
      </c>
      <c r="K12" s="52">
        <f>SUM(K13:K21)</f>
        <v>0</v>
      </c>
      <c r="L12" s="52">
        <f t="shared" si="2"/>
        <v>0</v>
      </c>
      <c r="M12" s="66">
        <f t="shared" si="3"/>
        <v>56.668261574306499</v>
      </c>
    </row>
    <row r="13" spans="2:13" s="9" customFormat="1" ht="20.100000000000001" customHeight="1" x14ac:dyDescent="0.15">
      <c r="B13" s="211" t="s">
        <v>0</v>
      </c>
      <c r="C13" s="160" t="s">
        <v>46</v>
      </c>
      <c r="D13" s="160"/>
      <c r="E13" s="35"/>
      <c r="F13" s="35">
        <v>158968330</v>
      </c>
      <c r="G13" s="35">
        <v>6291410</v>
      </c>
      <c r="H13" s="35"/>
      <c r="I13" s="25">
        <f t="shared" si="0"/>
        <v>152676920</v>
      </c>
      <c r="J13" s="25">
        <f t="shared" si="1"/>
        <v>152676920</v>
      </c>
      <c r="K13" s="25"/>
      <c r="L13" s="25">
        <f t="shared" si="2"/>
        <v>0</v>
      </c>
      <c r="M13" s="67">
        <f t="shared" si="3"/>
        <v>3.9576499293915961</v>
      </c>
    </row>
    <row r="14" spans="2:13" s="9" customFormat="1" ht="20.100000000000001" customHeight="1" x14ac:dyDescent="0.15">
      <c r="B14" s="211"/>
      <c r="C14" s="160" t="s">
        <v>47</v>
      </c>
      <c r="D14" s="160"/>
      <c r="E14" s="35"/>
      <c r="F14" s="35">
        <v>-2940570</v>
      </c>
      <c r="G14" s="35">
        <v>0</v>
      </c>
      <c r="H14" s="35"/>
      <c r="I14" s="25">
        <f t="shared" si="0"/>
        <v>-2940570</v>
      </c>
      <c r="J14" s="25">
        <f t="shared" si="1"/>
        <v>-2940570</v>
      </c>
      <c r="K14" s="25"/>
      <c r="L14" s="25">
        <f t="shared" si="2"/>
        <v>0</v>
      </c>
      <c r="M14" s="67">
        <f t="shared" si="3"/>
        <v>0</v>
      </c>
    </row>
    <row r="15" spans="2:13" s="9" customFormat="1" ht="20.100000000000001" customHeight="1" x14ac:dyDescent="0.15">
      <c r="B15" s="211"/>
      <c r="C15" s="160" t="s">
        <v>48</v>
      </c>
      <c r="D15" s="160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</row>
    <row r="16" spans="2:13" s="9" customFormat="1" ht="20.100000000000001" customHeight="1" x14ac:dyDescent="0.15">
      <c r="B16" s="211"/>
      <c r="C16" s="160" t="s">
        <v>49</v>
      </c>
      <c r="D16" s="160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</row>
    <row r="17" spans="2:13" s="9" customFormat="1" ht="20.100000000000001" customHeight="1" x14ac:dyDescent="0.15">
      <c r="B17" s="211"/>
      <c r="C17" s="160" t="s">
        <v>96</v>
      </c>
      <c r="D17" s="160"/>
      <c r="E17" s="35"/>
      <c r="F17" s="35">
        <v>14042413</v>
      </c>
      <c r="G17" s="35">
        <v>493640</v>
      </c>
      <c r="H17" s="35"/>
      <c r="I17" s="25">
        <f t="shared" si="0"/>
        <v>13548773</v>
      </c>
      <c r="J17" s="25">
        <f t="shared" si="1"/>
        <v>13548773</v>
      </c>
      <c r="K17" s="25"/>
      <c r="L17" s="25">
        <f t="shared" si="2"/>
        <v>0</v>
      </c>
      <c r="M17" s="67">
        <f t="shared" si="3"/>
        <v>3.5153502464284445</v>
      </c>
    </row>
    <row r="18" spans="2:13" s="9" customFormat="1" ht="20.100000000000001" customHeight="1" x14ac:dyDescent="0.15">
      <c r="B18" s="211"/>
      <c r="C18" s="160" t="s">
        <v>97</v>
      </c>
      <c r="D18" s="160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</row>
    <row r="19" spans="2:13" s="9" customFormat="1" ht="20.100000000000001" customHeight="1" x14ac:dyDescent="0.15">
      <c r="B19" s="211"/>
      <c r="C19" s="160" t="s">
        <v>50</v>
      </c>
      <c r="D19" s="160"/>
      <c r="E19" s="35"/>
      <c r="F19" s="35">
        <v>257881</v>
      </c>
      <c r="G19" s="35">
        <v>-203620</v>
      </c>
      <c r="H19" s="35"/>
      <c r="I19" s="25">
        <f t="shared" si="0"/>
        <v>461501</v>
      </c>
      <c r="J19" s="25">
        <f t="shared" si="1"/>
        <v>461501</v>
      </c>
      <c r="K19" s="25"/>
      <c r="L19" s="25">
        <f t="shared" si="2"/>
        <v>0</v>
      </c>
      <c r="M19" s="67">
        <f t="shared" si="3"/>
        <v>-78.958899647511842</v>
      </c>
    </row>
    <row r="20" spans="2:13" s="9" customFormat="1" ht="20.100000000000001" customHeight="1" x14ac:dyDescent="0.15">
      <c r="B20" s="211"/>
      <c r="C20" s="160" t="s">
        <v>98</v>
      </c>
      <c r="D20" s="160"/>
      <c r="E20" s="35"/>
      <c r="F20" s="35"/>
      <c r="G20" s="35"/>
      <c r="H20" s="35"/>
      <c r="I20" s="25"/>
      <c r="J20" s="25"/>
      <c r="K20" s="25"/>
      <c r="L20" s="25"/>
      <c r="M20" s="67"/>
    </row>
    <row r="21" spans="2:13" s="9" customFormat="1" ht="20.100000000000001" customHeight="1" x14ac:dyDescent="0.15">
      <c r="B21" s="211"/>
      <c r="C21" s="160" t="s">
        <v>99</v>
      </c>
      <c r="D21" s="160"/>
      <c r="E21" s="35"/>
      <c r="F21" s="35">
        <v>196940862</v>
      </c>
      <c r="G21" s="35">
        <v>201543480</v>
      </c>
      <c r="H21" s="35"/>
      <c r="I21" s="25">
        <f t="shared" si="0"/>
        <v>-4602618</v>
      </c>
      <c r="J21" s="25">
        <f t="shared" si="1"/>
        <v>-4602618</v>
      </c>
      <c r="K21" s="25"/>
      <c r="L21" s="25">
        <f t="shared" si="2"/>
        <v>0</v>
      </c>
      <c r="M21" s="67">
        <f t="shared" si="3"/>
        <v>102.33705588228817</v>
      </c>
    </row>
    <row r="22" spans="2:13" s="9" customFormat="1" ht="20.100000000000001" customHeight="1" x14ac:dyDescent="0.15">
      <c r="B22" s="157" t="s">
        <v>51</v>
      </c>
      <c r="C22" s="158"/>
      <c r="D22" s="158"/>
      <c r="E22" s="52"/>
      <c r="F22" s="52">
        <f>SUM(F23:F27)</f>
        <v>51091538</v>
      </c>
      <c r="G22" s="52">
        <f>SUM(G23:G27)</f>
        <v>38221308</v>
      </c>
      <c r="H22" s="52">
        <f>SUM(H23:H27)</f>
        <v>0</v>
      </c>
      <c r="I22" s="52">
        <f t="shared" si="0"/>
        <v>12870230</v>
      </c>
      <c r="J22" s="52">
        <f t="shared" si="1"/>
        <v>12870230</v>
      </c>
      <c r="K22" s="52">
        <f>SUM(K23:K27)</f>
        <v>0</v>
      </c>
      <c r="L22" s="52">
        <f t="shared" si="2"/>
        <v>0</v>
      </c>
      <c r="M22" s="66">
        <f t="shared" si="3"/>
        <v>74.809468448571664</v>
      </c>
    </row>
    <row r="23" spans="2:13" s="9" customFormat="1" ht="20.100000000000001" customHeight="1" x14ac:dyDescent="0.15">
      <c r="B23" s="194"/>
      <c r="C23" s="159" t="s">
        <v>52</v>
      </c>
      <c r="D23" s="159"/>
      <c r="E23" s="35"/>
      <c r="F23" s="35">
        <v>9490250</v>
      </c>
      <c r="G23" s="35">
        <v>9733540</v>
      </c>
      <c r="H23" s="35"/>
      <c r="I23" s="25">
        <f t="shared" si="0"/>
        <v>-243290</v>
      </c>
      <c r="J23" s="25">
        <f t="shared" si="1"/>
        <v>-243290</v>
      </c>
      <c r="K23" s="25"/>
      <c r="L23" s="25">
        <f t="shared" si="2"/>
        <v>0</v>
      </c>
      <c r="M23" s="67">
        <f t="shared" si="3"/>
        <v>102.56357840942019</v>
      </c>
    </row>
    <row r="24" spans="2:13" s="9" customFormat="1" ht="20.100000000000001" customHeight="1" x14ac:dyDescent="0.15">
      <c r="B24" s="194"/>
      <c r="C24" s="159" t="s">
        <v>137</v>
      </c>
      <c r="D24" s="159"/>
      <c r="E24" s="35"/>
      <c r="F24" s="35">
        <v>16622748</v>
      </c>
      <c r="G24" s="35">
        <v>16622748</v>
      </c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0</v>
      </c>
      <c r="M24" s="67">
        <f t="shared" si="3"/>
        <v>100</v>
      </c>
    </row>
    <row r="25" spans="2:13" s="9" customFormat="1" ht="20.100000000000001" customHeight="1" x14ac:dyDescent="0.15">
      <c r="B25" s="194"/>
      <c r="C25" s="159" t="s">
        <v>53</v>
      </c>
      <c r="D25" s="159"/>
      <c r="E25" s="35"/>
      <c r="F25" s="35">
        <v>12815520</v>
      </c>
      <c r="G25" s="35"/>
      <c r="H25" s="35"/>
      <c r="I25" s="25">
        <f t="shared" si="0"/>
        <v>12815520</v>
      </c>
      <c r="J25" s="25">
        <f t="shared" si="1"/>
        <v>12815520</v>
      </c>
      <c r="K25" s="25"/>
      <c r="L25" s="25">
        <f t="shared" si="2"/>
        <v>0</v>
      </c>
      <c r="M25" s="67">
        <f t="shared" si="3"/>
        <v>0</v>
      </c>
    </row>
    <row r="26" spans="2:13" s="9" customFormat="1" ht="20.100000000000001" customHeight="1" x14ac:dyDescent="0.15">
      <c r="B26" s="194"/>
      <c r="C26" s="159" t="s">
        <v>100</v>
      </c>
      <c r="D26" s="159"/>
      <c r="E26" s="35"/>
      <c r="F26" s="35"/>
      <c r="G26" s="35"/>
      <c r="H26" s="35"/>
      <c r="I26" s="25"/>
      <c r="J26" s="25"/>
      <c r="K26" s="25"/>
      <c r="L26" s="25"/>
      <c r="M26" s="67"/>
    </row>
    <row r="27" spans="2:13" s="9" customFormat="1" ht="20.100000000000001" customHeight="1" x14ac:dyDescent="0.15">
      <c r="B27" s="194"/>
      <c r="C27" s="159" t="s">
        <v>101</v>
      </c>
      <c r="D27" s="159"/>
      <c r="E27" s="35"/>
      <c r="F27" s="35">
        <v>12163020</v>
      </c>
      <c r="G27" s="35">
        <v>11865020</v>
      </c>
      <c r="H27" s="35"/>
      <c r="I27" s="25">
        <f t="shared" si="0"/>
        <v>298000</v>
      </c>
      <c r="J27" s="25">
        <f t="shared" si="1"/>
        <v>298000</v>
      </c>
      <c r="K27" s="25"/>
      <c r="L27" s="25">
        <f t="shared" si="2"/>
        <v>0</v>
      </c>
      <c r="M27" s="67">
        <f t="shared" si="3"/>
        <v>97.549950587929644</v>
      </c>
    </row>
    <row r="28" spans="2:13" s="9" customFormat="1" ht="20.100000000000001" customHeight="1" x14ac:dyDescent="0.15">
      <c r="B28" s="157" t="s">
        <v>54</v>
      </c>
      <c r="C28" s="158"/>
      <c r="D28" s="158"/>
      <c r="E28" s="52"/>
      <c r="F28" s="52">
        <f>SUM(F29:F33)</f>
        <v>0</v>
      </c>
      <c r="G28" s="52">
        <f>SUM(G29:G33)</f>
        <v>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0</v>
      </c>
      <c r="M28" s="66">
        <f t="shared" si="3"/>
        <v>0</v>
      </c>
    </row>
    <row r="29" spans="2:13" s="9" customFormat="1" ht="20.100000000000001" customHeight="1" x14ac:dyDescent="0.15">
      <c r="B29" s="194"/>
      <c r="C29" s="159" t="s">
        <v>118</v>
      </c>
      <c r="D29" s="159"/>
      <c r="E29" s="35"/>
      <c r="F29" s="35"/>
      <c r="G29" s="35"/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0</v>
      </c>
      <c r="M29" s="67">
        <f t="shared" si="3"/>
        <v>0</v>
      </c>
    </row>
    <row r="30" spans="2:13" s="9" customFormat="1" ht="20.100000000000001" customHeight="1" x14ac:dyDescent="0.15">
      <c r="B30" s="194"/>
      <c r="C30" s="159" t="s">
        <v>102</v>
      </c>
      <c r="D30" s="159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3" s="9" customFormat="1" ht="20.100000000000001" customHeight="1" x14ac:dyDescent="0.15">
      <c r="B31" s="194"/>
      <c r="C31" s="159" t="s">
        <v>103</v>
      </c>
      <c r="D31" s="159"/>
      <c r="E31" s="35"/>
      <c r="F31" s="35"/>
      <c r="G31" s="35"/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0</v>
      </c>
      <c r="M31" s="67">
        <f t="shared" si="3"/>
        <v>0</v>
      </c>
    </row>
    <row r="32" spans="2:13" s="9" customFormat="1" ht="20.100000000000001" customHeight="1" x14ac:dyDescent="0.15">
      <c r="B32" s="194"/>
      <c r="C32" s="159" t="s">
        <v>104</v>
      </c>
      <c r="D32" s="159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194"/>
      <c r="C33" s="159" t="s">
        <v>105</v>
      </c>
      <c r="D33" s="159"/>
      <c r="E33" s="35"/>
      <c r="F33" s="35"/>
      <c r="G33" s="35"/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0</v>
      </c>
    </row>
    <row r="34" spans="2:15" s="9" customFormat="1" ht="20.100000000000001" customHeight="1" x14ac:dyDescent="0.15">
      <c r="B34" s="157" t="s">
        <v>55</v>
      </c>
      <c r="C34" s="158"/>
      <c r="D34" s="158"/>
      <c r="E34" s="52"/>
      <c r="F34" s="52">
        <v>-10170870</v>
      </c>
      <c r="G34" s="52"/>
      <c r="H34" s="52"/>
      <c r="I34" s="52"/>
      <c r="J34" s="52"/>
      <c r="K34" s="52"/>
      <c r="L34" s="52">
        <f t="shared" si="2"/>
        <v>0</v>
      </c>
      <c r="M34" s="66">
        <f t="shared" si="3"/>
        <v>0</v>
      </c>
    </row>
    <row r="35" spans="2:15" s="9" customFormat="1" ht="20.100000000000001" customHeight="1" x14ac:dyDescent="0.15">
      <c r="B35" s="157" t="s">
        <v>138</v>
      </c>
      <c r="C35" s="158"/>
      <c r="D35" s="158"/>
      <c r="E35" s="52"/>
      <c r="F35" s="52">
        <f>SUM(F36:F38)</f>
        <v>641060</v>
      </c>
      <c r="G35" s="52">
        <f>SUM(G36:G38)</f>
        <v>641060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104">
        <f t="shared" si="2"/>
        <v>0</v>
      </c>
      <c r="M35" s="105">
        <f t="shared" si="3"/>
        <v>100</v>
      </c>
    </row>
    <row r="36" spans="2:15" s="9" customFormat="1" ht="20.100000000000001" customHeight="1" x14ac:dyDescent="0.15">
      <c r="B36" s="194"/>
      <c r="C36" s="159" t="s">
        <v>79</v>
      </c>
      <c r="D36" s="159"/>
      <c r="E36" s="35"/>
      <c r="F36" s="35"/>
      <c r="G36" s="35"/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0</v>
      </c>
      <c r="M36" s="27">
        <f t="shared" si="3"/>
        <v>0</v>
      </c>
      <c r="O36" s="10"/>
    </row>
    <row r="37" spans="2:15" s="9" customFormat="1" ht="20.100000000000001" customHeight="1" x14ac:dyDescent="0.15">
      <c r="B37" s="194"/>
      <c r="C37" s="159" t="s">
        <v>107</v>
      </c>
      <c r="D37" s="159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194"/>
      <c r="C38" s="159" t="s">
        <v>108</v>
      </c>
      <c r="D38" s="159"/>
      <c r="E38" s="35"/>
      <c r="F38" s="35">
        <v>641060</v>
      </c>
      <c r="G38" s="35">
        <v>641060</v>
      </c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100</v>
      </c>
    </row>
    <row r="39" spans="2:15" s="10" customFormat="1" ht="20.100000000000001" customHeight="1" x14ac:dyDescent="0.15">
      <c r="B39" s="195" t="s">
        <v>31</v>
      </c>
      <c r="C39" s="196"/>
      <c r="D39" s="196"/>
      <c r="E39" s="51"/>
      <c r="F39" s="51">
        <f>F40+F45+F47+F50</f>
        <v>1390463477</v>
      </c>
      <c r="G39" s="51">
        <f>G40+G45+G47+G50</f>
        <v>147338079</v>
      </c>
      <c r="H39" s="51">
        <f>H40+H45+H47+H50</f>
        <v>0</v>
      </c>
      <c r="I39" s="51">
        <f t="shared" si="0"/>
        <v>1243125398</v>
      </c>
      <c r="J39" s="51">
        <f t="shared" si="1"/>
        <v>1243125398</v>
      </c>
      <c r="K39" s="51">
        <f>K40+K45+K47+K50</f>
        <v>0</v>
      </c>
      <c r="L39" s="77">
        <f t="shared" si="2"/>
        <v>0</v>
      </c>
      <c r="M39" s="78">
        <f t="shared" si="3"/>
        <v>10.596328593821813</v>
      </c>
    </row>
    <row r="40" spans="2:15" s="5" customFormat="1" ht="20.100000000000001" customHeight="1" x14ac:dyDescent="0.15">
      <c r="B40" s="157" t="s">
        <v>56</v>
      </c>
      <c r="C40" s="158"/>
      <c r="D40" s="158"/>
      <c r="E40" s="52"/>
      <c r="F40" s="52">
        <f>SUM(F41:F44)</f>
        <v>0</v>
      </c>
      <c r="G40" s="52">
        <f>SUM(G41:G44)</f>
        <v>0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104">
        <f t="shared" si="2"/>
        <v>0</v>
      </c>
      <c r="M40" s="105">
        <f t="shared" si="3"/>
        <v>0</v>
      </c>
    </row>
    <row r="41" spans="2:15" s="5" customFormat="1" ht="20.100000000000001" customHeight="1" x14ac:dyDescent="0.15">
      <c r="B41" s="161"/>
      <c r="C41" s="159" t="s">
        <v>57</v>
      </c>
      <c r="D41" s="159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1"/>
      <c r="C42" s="159" t="s">
        <v>58</v>
      </c>
      <c r="D42" s="159"/>
      <c r="E42" s="68"/>
      <c r="F42" s="68"/>
      <c r="G42" s="68"/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0</v>
      </c>
    </row>
    <row r="43" spans="2:15" s="5" customFormat="1" ht="20.100000000000001" customHeight="1" x14ac:dyDescent="0.15">
      <c r="B43" s="161"/>
      <c r="C43" s="159" t="s">
        <v>59</v>
      </c>
      <c r="D43" s="159"/>
      <c r="E43" s="68"/>
      <c r="F43" s="68"/>
      <c r="G43" s="68"/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1"/>
      <c r="C44" s="159" t="s">
        <v>106</v>
      </c>
      <c r="D44" s="159"/>
      <c r="E44" s="68"/>
      <c r="F44" s="68"/>
      <c r="G44" s="68"/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0</v>
      </c>
    </row>
    <row r="45" spans="2:15" s="5" customFormat="1" ht="20.100000000000001" customHeight="1" x14ac:dyDescent="0.15">
      <c r="B45" s="157" t="s">
        <v>109</v>
      </c>
      <c r="C45" s="158"/>
      <c r="D45" s="158"/>
      <c r="E45" s="52"/>
      <c r="F45" s="52">
        <f>SUM(F46:F46)</f>
        <v>0</v>
      </c>
      <c r="G45" s="52">
        <f>SUM(G46:G46)</f>
        <v>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104">
        <f t="shared" si="2"/>
        <v>0</v>
      </c>
      <c r="M45" s="105">
        <f t="shared" si="3"/>
        <v>0</v>
      </c>
    </row>
    <row r="46" spans="2:15" s="5" customFormat="1" ht="20.100000000000001" customHeight="1" x14ac:dyDescent="0.15">
      <c r="B46" s="162"/>
      <c r="C46" s="159" t="s">
        <v>60</v>
      </c>
      <c r="D46" s="159"/>
      <c r="E46" s="68"/>
      <c r="F46" s="68"/>
      <c r="G46" s="68"/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0</v>
      </c>
      <c r="M46" s="27">
        <f t="shared" si="3"/>
        <v>0</v>
      </c>
    </row>
    <row r="47" spans="2:15" s="5" customFormat="1" ht="20.100000000000001" customHeight="1" x14ac:dyDescent="0.15">
      <c r="B47" s="157" t="s">
        <v>110</v>
      </c>
      <c r="C47" s="158"/>
      <c r="D47" s="158"/>
      <c r="E47" s="52"/>
      <c r="F47" s="52">
        <f>SUM(F48:F49)</f>
        <v>0</v>
      </c>
      <c r="G47" s="52">
        <f>SUM(G48:G49)</f>
        <v>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104">
        <f t="shared" si="2"/>
        <v>0</v>
      </c>
      <c r="M47" s="105">
        <f t="shared" si="3"/>
        <v>0</v>
      </c>
    </row>
    <row r="48" spans="2:15" s="5" customFormat="1" ht="20.100000000000001" customHeight="1" x14ac:dyDescent="0.15">
      <c r="B48" s="161"/>
      <c r="C48" s="159" t="s">
        <v>139</v>
      </c>
      <c r="D48" s="159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1"/>
      <c r="C49" s="159" t="s">
        <v>140</v>
      </c>
      <c r="D49" s="159"/>
      <c r="E49" s="68"/>
      <c r="F49" s="68"/>
      <c r="G49" s="68"/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0</v>
      </c>
    </row>
    <row r="50" spans="2:13" s="5" customFormat="1" ht="20.100000000000001" customHeight="1" x14ac:dyDescent="0.15">
      <c r="B50" s="163" t="s">
        <v>80</v>
      </c>
      <c r="C50" s="164"/>
      <c r="D50" s="164"/>
      <c r="E50" s="52"/>
      <c r="F50" s="52">
        <f>SUM(F51:F57)</f>
        <v>1390463477</v>
      </c>
      <c r="G50" s="52">
        <f>SUM(G51:G57)</f>
        <v>147338079</v>
      </c>
      <c r="H50" s="52">
        <f>SUM(H51:H57)</f>
        <v>0</v>
      </c>
      <c r="I50" s="52">
        <f t="shared" si="0"/>
        <v>1243125398</v>
      </c>
      <c r="J50" s="52">
        <f t="shared" si="1"/>
        <v>1243125398</v>
      </c>
      <c r="K50" s="52">
        <f>SUM(K51:K57)</f>
        <v>0</v>
      </c>
      <c r="L50" s="104">
        <f t="shared" si="2"/>
        <v>0</v>
      </c>
      <c r="M50" s="105">
        <f t="shared" si="3"/>
        <v>10.596328593821813</v>
      </c>
    </row>
    <row r="51" spans="2:13" s="5" customFormat="1" ht="20.100000000000001" customHeight="1" x14ac:dyDescent="0.15">
      <c r="B51" s="161"/>
      <c r="C51" s="159" t="s">
        <v>112</v>
      </c>
      <c r="D51" s="159"/>
      <c r="E51" s="68"/>
      <c r="F51" s="68">
        <v>124000</v>
      </c>
      <c r="G51" s="68">
        <v>0</v>
      </c>
      <c r="H51" s="68"/>
      <c r="I51" s="25">
        <f t="shared" si="0"/>
        <v>124000</v>
      </c>
      <c r="J51" s="25">
        <f t="shared" si="1"/>
        <v>124000</v>
      </c>
      <c r="K51" s="25"/>
      <c r="L51" s="26">
        <f t="shared" si="2"/>
        <v>0</v>
      </c>
      <c r="M51" s="27">
        <f t="shared" si="3"/>
        <v>0</v>
      </c>
    </row>
    <row r="52" spans="2:13" s="5" customFormat="1" ht="20.100000000000001" customHeight="1" x14ac:dyDescent="0.15">
      <c r="B52" s="161"/>
      <c r="C52" s="159" t="s">
        <v>113</v>
      </c>
      <c r="D52" s="159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1"/>
      <c r="C53" s="159" t="s">
        <v>114</v>
      </c>
      <c r="D53" s="159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3" s="5" customFormat="1" ht="20.100000000000001" customHeight="1" x14ac:dyDescent="0.15">
      <c r="B54" s="161"/>
      <c r="C54" s="159" t="s">
        <v>115</v>
      </c>
      <c r="D54" s="159"/>
      <c r="E54" s="68"/>
      <c r="F54" s="68">
        <v>770933170</v>
      </c>
      <c r="G54" s="68">
        <v>138026420</v>
      </c>
      <c r="H54" s="68"/>
      <c r="I54" s="25">
        <f t="shared" si="0"/>
        <v>632906750</v>
      </c>
      <c r="J54" s="25">
        <f t="shared" si="1"/>
        <v>632906750</v>
      </c>
      <c r="K54" s="25"/>
      <c r="L54" s="26">
        <f t="shared" si="2"/>
        <v>0</v>
      </c>
      <c r="M54" s="27">
        <f t="shared" si="3"/>
        <v>17.903811299233631</v>
      </c>
    </row>
    <row r="55" spans="2:13" s="5" customFormat="1" ht="20.100000000000001" customHeight="1" x14ac:dyDescent="0.15">
      <c r="B55" s="161"/>
      <c r="C55" s="159" t="s">
        <v>116</v>
      </c>
      <c r="D55" s="159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1"/>
      <c r="C56" s="159" t="s">
        <v>117</v>
      </c>
      <c r="D56" s="159"/>
      <c r="E56" s="68"/>
      <c r="F56" s="68">
        <v>6500</v>
      </c>
      <c r="G56" s="68"/>
      <c r="H56" s="68"/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1"/>
      <c r="C57" s="159" t="s">
        <v>111</v>
      </c>
      <c r="D57" s="159"/>
      <c r="E57" s="68"/>
      <c r="F57" s="68">
        <v>619399807</v>
      </c>
      <c r="G57" s="68">
        <v>9311659</v>
      </c>
      <c r="H57" s="68"/>
      <c r="I57" s="25">
        <f t="shared" si="0"/>
        <v>610088148</v>
      </c>
      <c r="J57" s="25">
        <f t="shared" si="1"/>
        <v>610088148</v>
      </c>
      <c r="K57" s="25"/>
      <c r="L57" s="26">
        <f t="shared" si="2"/>
        <v>0</v>
      </c>
      <c r="M57" s="27">
        <f t="shared" si="3"/>
        <v>1.5033357929347886</v>
      </c>
    </row>
    <row r="58" spans="2:13" s="10" customFormat="1" ht="20.100000000000001" customHeight="1" x14ac:dyDescent="0.15">
      <c r="B58" s="195" t="s">
        <v>142</v>
      </c>
      <c r="C58" s="196"/>
      <c r="D58" s="196"/>
      <c r="E58" s="51"/>
      <c r="F58" s="51">
        <f>F59+F60+F61+F62+F65+F66</f>
        <v>31513908720</v>
      </c>
      <c r="G58" s="51">
        <f>G59+G60+G61+G62+G65+G66</f>
        <v>2469241056</v>
      </c>
      <c r="H58" s="51">
        <f>H59+H60+H61+H62+H65+H66</f>
        <v>454816945</v>
      </c>
      <c r="I58" s="51">
        <f t="shared" si="0"/>
        <v>28589850719</v>
      </c>
      <c r="J58" s="51">
        <f>I58-K58</f>
        <v>27266872739</v>
      </c>
      <c r="K58" s="51">
        <f>K59+K60+K61+K62+K65+K66</f>
        <v>1322977980</v>
      </c>
      <c r="L58" s="77">
        <f>IFERROR(G58/E58,0)*100</f>
        <v>0</v>
      </c>
      <c r="M58" s="78">
        <f>IFERROR(G58/F58,0)*100</f>
        <v>7.8354008001327999</v>
      </c>
    </row>
    <row r="59" spans="2:13" s="5" customFormat="1" ht="20.100000000000001" customHeight="1" x14ac:dyDescent="0.15">
      <c r="B59" s="157" t="s">
        <v>119</v>
      </c>
      <c r="C59" s="158"/>
      <c r="D59" s="158"/>
      <c r="E59" s="69"/>
      <c r="F59" s="69">
        <v>5508130323</v>
      </c>
      <c r="G59" s="69">
        <v>30815000</v>
      </c>
      <c r="H59" s="69">
        <v>500000</v>
      </c>
      <c r="I59" s="52">
        <f>F59-G59-H59</f>
        <v>5476815323</v>
      </c>
      <c r="J59" s="52">
        <f>I59-K59</f>
        <v>5476815323</v>
      </c>
      <c r="K59" s="52"/>
      <c r="L59" s="104">
        <f>IFERROR(G59/E59,0)*100</f>
        <v>0</v>
      </c>
      <c r="M59" s="105">
        <f>IFERROR(G59/F59,0)*100</f>
        <v>0.55944573190883817</v>
      </c>
    </row>
    <row r="60" spans="2:13" s="5" customFormat="1" ht="20.100000000000001" customHeight="1" x14ac:dyDescent="0.15">
      <c r="B60" s="157" t="s">
        <v>120</v>
      </c>
      <c r="C60" s="158"/>
      <c r="D60" s="158"/>
      <c r="E60" s="139"/>
      <c r="F60" s="139">
        <v>2241511845</v>
      </c>
      <c r="G60" s="139">
        <v>232578170</v>
      </c>
      <c r="H60" s="139"/>
      <c r="I60" s="140">
        <f>F60-G60-H60</f>
        <v>2008933675</v>
      </c>
      <c r="J60" s="140">
        <f>I60-K60</f>
        <v>2008933675</v>
      </c>
      <c r="K60" s="140"/>
      <c r="L60" s="141">
        <f>IFERROR(G60/E60,0)*100</f>
        <v>0</v>
      </c>
      <c r="M60" s="142">
        <f>IFERROR(G60/F60,0)*100</f>
        <v>10.375950968931864</v>
      </c>
    </row>
    <row r="61" spans="2:13" s="5" customFormat="1" ht="20.100000000000001" customHeight="1" x14ac:dyDescent="0.15">
      <c r="B61" s="157" t="s">
        <v>121</v>
      </c>
      <c r="C61" s="158"/>
      <c r="D61" s="158"/>
      <c r="E61" s="139"/>
      <c r="F61" s="139">
        <v>252979350</v>
      </c>
      <c r="G61" s="139">
        <v>-3281950</v>
      </c>
      <c r="H61" s="139"/>
      <c r="I61" s="140">
        <f>F61-G61-H61</f>
        <v>256261300</v>
      </c>
      <c r="J61" s="140">
        <f>I61-K61</f>
        <v>256261300</v>
      </c>
      <c r="K61" s="140"/>
      <c r="L61" s="141">
        <f>IFERROR(G61/E61,0)*100</f>
        <v>0</v>
      </c>
      <c r="M61" s="142">
        <f>IFERROR(G61/F61,0)*100</f>
        <v>-1.2973193266565037</v>
      </c>
    </row>
    <row r="62" spans="2:13" s="5" customFormat="1" ht="20.100000000000001" customHeight="1" x14ac:dyDescent="0.15">
      <c r="B62" s="157" t="s">
        <v>122</v>
      </c>
      <c r="C62" s="158"/>
      <c r="D62" s="158"/>
      <c r="E62" s="140"/>
      <c r="F62" s="140">
        <f>SUM(F63:F64)</f>
        <v>20442713371</v>
      </c>
      <c r="G62" s="140">
        <f>SUM(G63:G64)</f>
        <v>1319194796</v>
      </c>
      <c r="H62" s="140">
        <f>SUM(H63:H64)</f>
        <v>454316945</v>
      </c>
      <c r="I62" s="140">
        <f>F62-G62-H62</f>
        <v>18669201630</v>
      </c>
      <c r="J62" s="140">
        <f>I62-K62</f>
        <v>18669201630</v>
      </c>
      <c r="K62" s="140">
        <f>SUM(K63:K64)</f>
        <v>0</v>
      </c>
      <c r="L62" s="141">
        <f>IFERROR(G62/E62,0)*100</f>
        <v>0</v>
      </c>
      <c r="M62" s="142">
        <f>IFERROR(G62/F62,0)*100</f>
        <v>6.4531296411532519</v>
      </c>
    </row>
    <row r="63" spans="2:13" s="5" customFormat="1" ht="20.100000000000001" customHeight="1" x14ac:dyDescent="0.15">
      <c r="B63" s="161"/>
      <c r="C63" s="159" t="s">
        <v>124</v>
      </c>
      <c r="D63" s="159"/>
      <c r="E63" s="143"/>
      <c r="F63" s="143">
        <v>18304228858</v>
      </c>
      <c r="G63" s="143">
        <v>1132503460</v>
      </c>
      <c r="H63" s="143">
        <v>425600655</v>
      </c>
      <c r="I63" s="144">
        <f t="shared" si="0"/>
        <v>16746124743</v>
      </c>
      <c r="J63" s="144">
        <f t="shared" si="1"/>
        <v>16746124743</v>
      </c>
      <c r="K63" s="144"/>
      <c r="L63" s="145">
        <f t="shared" si="2"/>
        <v>0</v>
      </c>
      <c r="M63" s="146">
        <f t="shared" si="3"/>
        <v>6.1871137472422442</v>
      </c>
    </row>
    <row r="64" spans="2:13" s="5" customFormat="1" ht="20.100000000000001" customHeight="1" x14ac:dyDescent="0.15">
      <c r="B64" s="161"/>
      <c r="C64" s="159" t="s">
        <v>123</v>
      </c>
      <c r="D64" s="159"/>
      <c r="E64" s="143"/>
      <c r="F64" s="143">
        <v>2138484513</v>
      </c>
      <c r="G64" s="143">
        <v>186691336</v>
      </c>
      <c r="H64" s="143">
        <v>28716290</v>
      </c>
      <c r="I64" s="144">
        <f t="shared" si="0"/>
        <v>1923076887</v>
      </c>
      <c r="J64" s="144">
        <f t="shared" si="1"/>
        <v>1923076887</v>
      </c>
      <c r="K64" s="144"/>
      <c r="L64" s="145">
        <f t="shared" si="2"/>
        <v>0</v>
      </c>
      <c r="M64" s="146">
        <f t="shared" si="3"/>
        <v>8.7300765970054979</v>
      </c>
    </row>
    <row r="65" spans="2:13" s="5" customFormat="1" ht="20.100000000000001" customHeight="1" x14ac:dyDescent="0.15">
      <c r="B65" s="157" t="s">
        <v>125</v>
      </c>
      <c r="C65" s="158"/>
      <c r="D65" s="158"/>
      <c r="E65" s="139"/>
      <c r="F65" s="139">
        <v>10931140</v>
      </c>
      <c r="G65" s="139"/>
      <c r="H65" s="139"/>
      <c r="I65" s="140">
        <f t="shared" si="0"/>
        <v>10931140</v>
      </c>
      <c r="J65" s="140">
        <f t="shared" si="1"/>
        <v>10931140</v>
      </c>
      <c r="K65" s="140"/>
      <c r="L65" s="141">
        <f t="shared" si="2"/>
        <v>0</v>
      </c>
      <c r="M65" s="142">
        <f t="shared" si="3"/>
        <v>0</v>
      </c>
    </row>
    <row r="66" spans="2:13" s="5" customFormat="1" ht="20.100000000000001" customHeight="1" thickBot="1" x14ac:dyDescent="0.2">
      <c r="B66" s="181" t="s">
        <v>126</v>
      </c>
      <c r="C66" s="182"/>
      <c r="D66" s="182"/>
      <c r="E66" s="183"/>
      <c r="F66" s="183">
        <v>3057642691</v>
      </c>
      <c r="G66" s="183">
        <v>889935040</v>
      </c>
      <c r="H66" s="183"/>
      <c r="I66" s="184">
        <f t="shared" si="0"/>
        <v>2167707651</v>
      </c>
      <c r="J66" s="184">
        <f t="shared" si="1"/>
        <v>844729671</v>
      </c>
      <c r="K66" s="184">
        <v>1322977980</v>
      </c>
      <c r="L66" s="185">
        <f t="shared" si="2"/>
        <v>0</v>
      </c>
      <c r="M66" s="186">
        <f t="shared" si="3"/>
        <v>29.105266047582145</v>
      </c>
    </row>
  </sheetData>
  <sheetProtection selectLockedCells="1"/>
  <mergeCells count="14">
    <mergeCell ref="B39:D39"/>
    <mergeCell ref="B58:D58"/>
    <mergeCell ref="B8:D8"/>
    <mergeCell ref="B10:B11"/>
    <mergeCell ref="B13:B21"/>
    <mergeCell ref="B23:B27"/>
    <mergeCell ref="B29:B33"/>
    <mergeCell ref="B36:B38"/>
    <mergeCell ref="B2:M2"/>
    <mergeCell ref="L3:M3"/>
    <mergeCell ref="B4:D4"/>
    <mergeCell ref="L4:M4"/>
    <mergeCell ref="L5:M5"/>
    <mergeCell ref="B7:D7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88"/>
  <sheetViews>
    <sheetView showGridLines="0" zoomScaleNormal="100" workbookViewId="0">
      <pane ySplit="7" topLeftCell="A35" activePane="bottomLeft" state="frozen"/>
      <selection pane="bottomLeft" activeCell="G36" sqref="G36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00" t="s">
        <v>154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</row>
    <row r="3" spans="2:13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1" t="str">
        <f>'군구세외 일반회계 '!L3:M3</f>
        <v>서구</v>
      </c>
      <c r="M3" s="201"/>
    </row>
    <row r="4" spans="2:13" s="4" customFormat="1" ht="18.75" customHeight="1" thickBot="1" x14ac:dyDescent="0.2">
      <c r="B4" s="202" t="s">
        <v>151</v>
      </c>
      <c r="C4" s="202"/>
      <c r="D4" s="202"/>
      <c r="E4" s="1"/>
      <c r="F4" s="1"/>
      <c r="G4" s="1"/>
      <c r="H4" s="1"/>
      <c r="I4" s="1"/>
      <c r="J4" s="1"/>
      <c r="K4" s="1"/>
      <c r="L4" s="203" t="s">
        <v>16</v>
      </c>
      <c r="M4" s="203"/>
    </row>
    <row r="5" spans="2:13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04" t="s">
        <v>13</v>
      </c>
      <c r="M5" s="205"/>
    </row>
    <row r="6" spans="2:13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3" s="9" customFormat="1" ht="20.100000000000001" customHeight="1" thickBot="1" x14ac:dyDescent="0.2">
      <c r="B7" s="207" t="s">
        <v>71</v>
      </c>
      <c r="C7" s="208"/>
      <c r="D7" s="208"/>
      <c r="E7" s="72">
        <f>E8+E39+E59</f>
        <v>16389463520</v>
      </c>
      <c r="F7" s="72">
        <f>F8+F39+F59</f>
        <v>29469674578</v>
      </c>
      <c r="G7" s="72">
        <f>G8+G39+G59</f>
        <v>19737346000</v>
      </c>
      <c r="H7" s="72">
        <f>H8+H39+H59</f>
        <v>118625360</v>
      </c>
      <c r="I7" s="72">
        <f>F7-G7-H7</f>
        <v>9613703218</v>
      </c>
      <c r="J7" s="72">
        <f>I7-K7</f>
        <v>9360653218</v>
      </c>
      <c r="K7" s="72">
        <f>K8+K39+K59</f>
        <v>253050000</v>
      </c>
      <c r="L7" s="73">
        <f>IFERROR(G7/E7,0)*100</f>
        <v>120.42704128731603</v>
      </c>
      <c r="M7" s="74">
        <f>IFERROR(G7/F7,0)*100</f>
        <v>66.975106724573479</v>
      </c>
    </row>
    <row r="8" spans="2:13" s="9" customFormat="1" ht="20.100000000000001" customHeight="1" x14ac:dyDescent="0.15">
      <c r="B8" s="209" t="s">
        <v>5</v>
      </c>
      <c r="C8" s="210"/>
      <c r="D8" s="210"/>
      <c r="E8" s="63">
        <f>E9+E12+E22+E28+E34+E35</f>
        <v>13628662520</v>
      </c>
      <c r="F8" s="63">
        <f>F9+F12+F22+F28+F34+F35</f>
        <v>17075437990</v>
      </c>
      <c r="G8" s="63">
        <f>G9+G12+G22+G28+G34+G35</f>
        <v>17075437990</v>
      </c>
      <c r="H8" s="63">
        <f>H9+H12+H22+H28+H34+H35</f>
        <v>0</v>
      </c>
      <c r="I8" s="63">
        <f t="shared" ref="I8:I71" si="0">F8-G8-H8</f>
        <v>0</v>
      </c>
      <c r="J8" s="63">
        <f t="shared" ref="J8:J71" si="1">I8-K8</f>
        <v>0</v>
      </c>
      <c r="K8" s="63">
        <f>K9+K12+K22+K28+K34+K35</f>
        <v>0</v>
      </c>
      <c r="L8" s="63">
        <f t="shared" ref="L8:L71" si="2">IFERROR(G8/E8,0)*100</f>
        <v>125.29063629642214</v>
      </c>
      <c r="M8" s="65">
        <f t="shared" ref="M8:M71" si="3">IFERROR(G8/F8,0)*100</f>
        <v>100</v>
      </c>
    </row>
    <row r="9" spans="2:13" s="9" customFormat="1" ht="20.100000000000001" customHeight="1" x14ac:dyDescent="0.15">
      <c r="B9" s="157" t="s">
        <v>42</v>
      </c>
      <c r="C9" s="158"/>
      <c r="D9" s="158"/>
      <c r="E9" s="52">
        <f>SUM(E10:E11)</f>
        <v>0</v>
      </c>
      <c r="F9" s="52">
        <f>SUM(F10:F11)</f>
        <v>0</v>
      </c>
      <c r="G9" s="52">
        <f>SUM(G10:G11)</f>
        <v>0</v>
      </c>
      <c r="H9" s="52">
        <f>SUM(H10:H11)</f>
        <v>0</v>
      </c>
      <c r="I9" s="52">
        <f t="shared" si="0"/>
        <v>0</v>
      </c>
      <c r="J9" s="52">
        <f t="shared" si="1"/>
        <v>0</v>
      </c>
      <c r="K9" s="52">
        <f>SUM(K10:K11)</f>
        <v>0</v>
      </c>
      <c r="L9" s="52">
        <f t="shared" si="2"/>
        <v>0</v>
      </c>
      <c r="M9" s="66">
        <f t="shared" si="3"/>
        <v>0</v>
      </c>
    </row>
    <row r="10" spans="2:13" s="9" customFormat="1" ht="20.100000000000001" customHeight="1" x14ac:dyDescent="0.15">
      <c r="B10" s="194"/>
      <c r="C10" s="159" t="s">
        <v>43</v>
      </c>
      <c r="D10" s="159"/>
      <c r="E10" s="35"/>
      <c r="F10" s="35"/>
      <c r="G10" s="35"/>
      <c r="H10" s="35"/>
      <c r="I10" s="25">
        <f t="shared" si="0"/>
        <v>0</v>
      </c>
      <c r="J10" s="25">
        <f t="shared" si="1"/>
        <v>0</v>
      </c>
      <c r="K10" s="25"/>
      <c r="L10" s="25">
        <f t="shared" si="2"/>
        <v>0</v>
      </c>
      <c r="M10" s="67">
        <f t="shared" si="3"/>
        <v>0</v>
      </c>
    </row>
    <row r="11" spans="2:13" s="9" customFormat="1" ht="20.100000000000001" customHeight="1" x14ac:dyDescent="0.15">
      <c r="B11" s="194"/>
      <c r="C11" s="159" t="s">
        <v>44</v>
      </c>
      <c r="D11" s="159"/>
      <c r="E11" s="35"/>
      <c r="F11" s="35"/>
      <c r="G11" s="35"/>
      <c r="H11" s="35"/>
      <c r="I11" s="25">
        <f t="shared" si="0"/>
        <v>0</v>
      </c>
      <c r="J11" s="25">
        <f t="shared" si="1"/>
        <v>0</v>
      </c>
      <c r="K11" s="25"/>
      <c r="L11" s="25">
        <f t="shared" si="2"/>
        <v>0</v>
      </c>
      <c r="M11" s="67">
        <f t="shared" si="3"/>
        <v>0</v>
      </c>
    </row>
    <row r="12" spans="2:13" s="9" customFormat="1" ht="20.100000000000001" customHeight="1" x14ac:dyDescent="0.15">
      <c r="B12" s="157" t="s">
        <v>45</v>
      </c>
      <c r="C12" s="158"/>
      <c r="D12" s="158"/>
      <c r="E12" s="52">
        <f>SUM(E13:E21)</f>
        <v>1971433000</v>
      </c>
      <c r="F12" s="52">
        <f>SUM(F13:F21)</f>
        <v>1039969180</v>
      </c>
      <c r="G12" s="52">
        <f>SUM(G13:G21)</f>
        <v>1039969180</v>
      </c>
      <c r="H12" s="52">
        <f>SUM(H13:H21)</f>
        <v>0</v>
      </c>
      <c r="I12" s="52">
        <f t="shared" si="0"/>
        <v>0</v>
      </c>
      <c r="J12" s="52">
        <f t="shared" si="1"/>
        <v>0</v>
      </c>
      <c r="K12" s="52">
        <f>SUM(K13:K21)</f>
        <v>0</v>
      </c>
      <c r="L12" s="52">
        <f t="shared" si="2"/>
        <v>52.75194135433464</v>
      </c>
      <c r="M12" s="66">
        <f t="shared" si="3"/>
        <v>100</v>
      </c>
    </row>
    <row r="13" spans="2:13" s="9" customFormat="1" ht="20.100000000000001" customHeight="1" x14ac:dyDescent="0.15">
      <c r="B13" s="211" t="s">
        <v>0</v>
      </c>
      <c r="C13" s="160" t="s">
        <v>46</v>
      </c>
      <c r="D13" s="160"/>
      <c r="E13" s="35"/>
      <c r="F13" s="35"/>
      <c r="G13" s="35"/>
      <c r="H13" s="35"/>
      <c r="I13" s="25">
        <f t="shared" si="0"/>
        <v>0</v>
      </c>
      <c r="J13" s="25">
        <f t="shared" si="1"/>
        <v>0</v>
      </c>
      <c r="K13" s="25"/>
      <c r="L13" s="25">
        <f t="shared" si="2"/>
        <v>0</v>
      </c>
      <c r="M13" s="67">
        <f t="shared" si="3"/>
        <v>0</v>
      </c>
    </row>
    <row r="14" spans="2:13" s="9" customFormat="1" ht="20.100000000000001" customHeight="1" x14ac:dyDescent="0.15">
      <c r="B14" s="211"/>
      <c r="C14" s="160" t="s">
        <v>47</v>
      </c>
      <c r="D14" s="160"/>
      <c r="E14" s="35"/>
      <c r="F14" s="35"/>
      <c r="G14" s="35"/>
      <c r="H14" s="35"/>
      <c r="I14" s="25">
        <f t="shared" si="0"/>
        <v>0</v>
      </c>
      <c r="J14" s="25">
        <f t="shared" si="1"/>
        <v>0</v>
      </c>
      <c r="K14" s="25"/>
      <c r="L14" s="25">
        <f t="shared" si="2"/>
        <v>0</v>
      </c>
      <c r="M14" s="67">
        <f t="shared" si="3"/>
        <v>0</v>
      </c>
    </row>
    <row r="15" spans="2:13" s="9" customFormat="1" ht="20.100000000000001" customHeight="1" x14ac:dyDescent="0.15">
      <c r="B15" s="211"/>
      <c r="C15" s="160" t="s">
        <v>48</v>
      </c>
      <c r="D15" s="160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</row>
    <row r="16" spans="2:13" s="9" customFormat="1" ht="20.100000000000001" customHeight="1" x14ac:dyDescent="0.15">
      <c r="B16" s="211"/>
      <c r="C16" s="160" t="s">
        <v>49</v>
      </c>
      <c r="D16" s="160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</row>
    <row r="17" spans="2:13" s="9" customFormat="1" ht="20.100000000000001" customHeight="1" x14ac:dyDescent="0.15">
      <c r="B17" s="211"/>
      <c r="C17" s="160" t="s">
        <v>96</v>
      </c>
      <c r="D17" s="160"/>
      <c r="E17" s="35"/>
      <c r="F17" s="35"/>
      <c r="G17" s="35"/>
      <c r="H17" s="35"/>
      <c r="I17" s="25">
        <f t="shared" si="0"/>
        <v>0</v>
      </c>
      <c r="J17" s="25">
        <f t="shared" si="1"/>
        <v>0</v>
      </c>
      <c r="K17" s="25"/>
      <c r="L17" s="25">
        <f t="shared" si="2"/>
        <v>0</v>
      </c>
      <c r="M17" s="67">
        <f t="shared" si="3"/>
        <v>0</v>
      </c>
    </row>
    <row r="18" spans="2:13" s="9" customFormat="1" ht="20.100000000000001" customHeight="1" x14ac:dyDescent="0.15">
      <c r="B18" s="211"/>
      <c r="C18" s="160" t="s">
        <v>97</v>
      </c>
      <c r="D18" s="160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</row>
    <row r="19" spans="2:13" s="9" customFormat="1" ht="20.100000000000001" customHeight="1" x14ac:dyDescent="0.15">
      <c r="B19" s="211"/>
      <c r="C19" s="160" t="s">
        <v>50</v>
      </c>
      <c r="D19" s="160"/>
      <c r="E19" s="35"/>
      <c r="F19" s="35"/>
      <c r="G19" s="35"/>
      <c r="H19" s="35"/>
      <c r="I19" s="25">
        <f t="shared" si="0"/>
        <v>0</v>
      </c>
      <c r="J19" s="25">
        <f t="shared" si="1"/>
        <v>0</v>
      </c>
      <c r="K19" s="25"/>
      <c r="L19" s="25">
        <f t="shared" si="2"/>
        <v>0</v>
      </c>
      <c r="M19" s="67">
        <f t="shared" si="3"/>
        <v>0</v>
      </c>
    </row>
    <row r="20" spans="2:13" s="9" customFormat="1" ht="20.100000000000001" customHeight="1" x14ac:dyDescent="0.15">
      <c r="B20" s="211"/>
      <c r="C20" s="160" t="s">
        <v>98</v>
      </c>
      <c r="D20" s="160"/>
      <c r="E20" s="35">
        <v>1971433000</v>
      </c>
      <c r="F20" s="35">
        <v>1039969180</v>
      </c>
      <c r="G20" s="35">
        <v>1039969180</v>
      </c>
      <c r="H20" s="35"/>
      <c r="I20" s="25"/>
      <c r="J20" s="25"/>
      <c r="K20" s="25"/>
      <c r="L20" s="25"/>
      <c r="M20" s="67"/>
    </row>
    <row r="21" spans="2:13" s="9" customFormat="1" ht="20.100000000000001" customHeight="1" x14ac:dyDescent="0.15">
      <c r="B21" s="211"/>
      <c r="C21" s="160" t="s">
        <v>99</v>
      </c>
      <c r="D21" s="160"/>
      <c r="E21" s="35"/>
      <c r="F21" s="35"/>
      <c r="G21" s="35"/>
      <c r="H21" s="35"/>
      <c r="I21" s="25">
        <f t="shared" si="0"/>
        <v>0</v>
      </c>
      <c r="J21" s="25">
        <f t="shared" si="1"/>
        <v>0</v>
      </c>
      <c r="K21" s="25"/>
      <c r="L21" s="25">
        <f t="shared" si="2"/>
        <v>0</v>
      </c>
      <c r="M21" s="67">
        <f t="shared" si="3"/>
        <v>0</v>
      </c>
    </row>
    <row r="22" spans="2:13" s="9" customFormat="1" ht="20.100000000000001" customHeight="1" x14ac:dyDescent="0.15">
      <c r="B22" s="157" t="s">
        <v>51</v>
      </c>
      <c r="C22" s="158"/>
      <c r="D22" s="158"/>
      <c r="E22" s="52">
        <f>SUM(E23:E27)</f>
        <v>0</v>
      </c>
      <c r="F22" s="52">
        <f>SUM(F23:F27)</f>
        <v>0</v>
      </c>
      <c r="G22" s="52">
        <f>SUM(G23:G27)</f>
        <v>0</v>
      </c>
      <c r="H22" s="52">
        <f>SUM(H23:H27)</f>
        <v>0</v>
      </c>
      <c r="I22" s="52">
        <f t="shared" si="0"/>
        <v>0</v>
      </c>
      <c r="J22" s="52">
        <f t="shared" si="1"/>
        <v>0</v>
      </c>
      <c r="K22" s="52">
        <f>SUM(K23:K27)</f>
        <v>0</v>
      </c>
      <c r="L22" s="52">
        <f t="shared" si="2"/>
        <v>0</v>
      </c>
      <c r="M22" s="66">
        <f t="shared" si="3"/>
        <v>0</v>
      </c>
    </row>
    <row r="23" spans="2:13" s="9" customFormat="1" ht="20.100000000000001" customHeight="1" x14ac:dyDescent="0.15">
      <c r="B23" s="194"/>
      <c r="C23" s="159" t="s">
        <v>52</v>
      </c>
      <c r="D23" s="159"/>
      <c r="E23" s="35"/>
      <c r="F23" s="35"/>
      <c r="G23" s="35"/>
      <c r="H23" s="35"/>
      <c r="I23" s="25">
        <f t="shared" si="0"/>
        <v>0</v>
      </c>
      <c r="J23" s="25">
        <f t="shared" si="1"/>
        <v>0</v>
      </c>
      <c r="K23" s="25"/>
      <c r="L23" s="25">
        <f t="shared" si="2"/>
        <v>0</v>
      </c>
      <c r="M23" s="67">
        <f t="shared" si="3"/>
        <v>0</v>
      </c>
    </row>
    <row r="24" spans="2:13" s="9" customFormat="1" ht="20.100000000000001" customHeight="1" x14ac:dyDescent="0.15">
      <c r="B24" s="194"/>
      <c r="C24" s="159" t="s">
        <v>137</v>
      </c>
      <c r="D24" s="159"/>
      <c r="E24" s="35"/>
      <c r="F24" s="35"/>
      <c r="G24" s="35"/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0</v>
      </c>
      <c r="M24" s="67">
        <f t="shared" si="3"/>
        <v>0</v>
      </c>
    </row>
    <row r="25" spans="2:13" s="9" customFormat="1" ht="20.100000000000001" customHeight="1" x14ac:dyDescent="0.15">
      <c r="B25" s="194"/>
      <c r="C25" s="159" t="s">
        <v>53</v>
      </c>
      <c r="D25" s="159"/>
      <c r="E25" s="35"/>
      <c r="F25" s="35"/>
      <c r="G25" s="35"/>
      <c r="H25" s="35"/>
      <c r="I25" s="25">
        <f t="shared" si="0"/>
        <v>0</v>
      </c>
      <c r="J25" s="25">
        <f t="shared" si="1"/>
        <v>0</v>
      </c>
      <c r="K25" s="25"/>
      <c r="L25" s="25">
        <f t="shared" si="2"/>
        <v>0</v>
      </c>
      <c r="M25" s="67">
        <f t="shared" si="3"/>
        <v>0</v>
      </c>
    </row>
    <row r="26" spans="2:13" s="9" customFormat="1" ht="20.100000000000001" customHeight="1" x14ac:dyDescent="0.15">
      <c r="B26" s="194"/>
      <c r="C26" s="159" t="s">
        <v>100</v>
      </c>
      <c r="D26" s="159"/>
      <c r="E26" s="35"/>
      <c r="F26" s="35"/>
      <c r="G26" s="35"/>
      <c r="H26" s="35"/>
      <c r="I26" s="25"/>
      <c r="J26" s="25"/>
      <c r="K26" s="25"/>
      <c r="L26" s="25"/>
      <c r="M26" s="67"/>
    </row>
    <row r="27" spans="2:13" s="9" customFormat="1" ht="20.100000000000001" customHeight="1" x14ac:dyDescent="0.15">
      <c r="B27" s="194"/>
      <c r="C27" s="159" t="s">
        <v>101</v>
      </c>
      <c r="D27" s="159"/>
      <c r="E27" s="35"/>
      <c r="F27" s="35"/>
      <c r="G27" s="35"/>
      <c r="H27" s="35"/>
      <c r="I27" s="25">
        <f t="shared" si="0"/>
        <v>0</v>
      </c>
      <c r="J27" s="25">
        <f t="shared" si="1"/>
        <v>0</v>
      </c>
      <c r="K27" s="25"/>
      <c r="L27" s="25">
        <f t="shared" si="2"/>
        <v>0</v>
      </c>
      <c r="M27" s="67">
        <f t="shared" si="3"/>
        <v>0</v>
      </c>
    </row>
    <row r="28" spans="2:13" s="9" customFormat="1" ht="20.100000000000001" customHeight="1" x14ac:dyDescent="0.15">
      <c r="B28" s="157" t="s">
        <v>54</v>
      </c>
      <c r="C28" s="158"/>
      <c r="D28" s="158"/>
      <c r="E28" s="52">
        <f>SUM(E29:E33)</f>
        <v>11196758520</v>
      </c>
      <c r="F28" s="52">
        <f>SUM(F29:F33)</f>
        <v>15257439540</v>
      </c>
      <c r="G28" s="52">
        <f>SUM(G29:G33)</f>
        <v>15257439540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136.26657673063758</v>
      </c>
      <c r="M28" s="66">
        <f t="shared" si="3"/>
        <v>100</v>
      </c>
    </row>
    <row r="29" spans="2:13" s="9" customFormat="1" ht="20.100000000000001" customHeight="1" x14ac:dyDescent="0.15">
      <c r="B29" s="194"/>
      <c r="C29" s="159" t="s">
        <v>118</v>
      </c>
      <c r="D29" s="159"/>
      <c r="E29" s="35"/>
      <c r="F29" s="35"/>
      <c r="G29" s="35"/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0</v>
      </c>
      <c r="M29" s="67">
        <f t="shared" si="3"/>
        <v>0</v>
      </c>
    </row>
    <row r="30" spans="2:13" s="9" customFormat="1" ht="20.100000000000001" customHeight="1" x14ac:dyDescent="0.15">
      <c r="B30" s="194"/>
      <c r="C30" s="159" t="s">
        <v>102</v>
      </c>
      <c r="D30" s="159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3" s="9" customFormat="1" ht="20.100000000000001" customHeight="1" x14ac:dyDescent="0.15">
      <c r="B31" s="194"/>
      <c r="C31" s="159" t="s">
        <v>103</v>
      </c>
      <c r="D31" s="159"/>
      <c r="E31" s="35">
        <v>11196758520</v>
      </c>
      <c r="F31" s="35">
        <v>15257439540</v>
      </c>
      <c r="G31" s="35">
        <v>15257439540</v>
      </c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136.26657673063758</v>
      </c>
      <c r="M31" s="67">
        <f t="shared" si="3"/>
        <v>100</v>
      </c>
    </row>
    <row r="32" spans="2:13" s="9" customFormat="1" ht="20.100000000000001" customHeight="1" x14ac:dyDescent="0.15">
      <c r="B32" s="194"/>
      <c r="C32" s="159" t="s">
        <v>104</v>
      </c>
      <c r="D32" s="159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194"/>
      <c r="C33" s="159" t="s">
        <v>105</v>
      </c>
      <c r="D33" s="159"/>
      <c r="E33" s="35"/>
      <c r="F33" s="35"/>
      <c r="G33" s="35"/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0</v>
      </c>
    </row>
    <row r="34" spans="2:15" s="9" customFormat="1" ht="20.100000000000001" customHeight="1" x14ac:dyDescent="0.15">
      <c r="B34" s="157" t="s">
        <v>55</v>
      </c>
      <c r="C34" s="158"/>
      <c r="D34" s="158"/>
      <c r="E34" s="52"/>
      <c r="F34" s="52"/>
      <c r="G34" s="52"/>
      <c r="H34" s="52"/>
      <c r="I34" s="52"/>
      <c r="J34" s="52"/>
      <c r="K34" s="52"/>
      <c r="L34" s="52">
        <f t="shared" si="2"/>
        <v>0</v>
      </c>
      <c r="M34" s="66">
        <f t="shared" si="3"/>
        <v>0</v>
      </c>
    </row>
    <row r="35" spans="2:15" s="9" customFormat="1" ht="20.100000000000001" customHeight="1" x14ac:dyDescent="0.15">
      <c r="B35" s="157" t="s">
        <v>138</v>
      </c>
      <c r="C35" s="158"/>
      <c r="D35" s="158"/>
      <c r="E35" s="52">
        <f>SUM(E36:E38)</f>
        <v>460471000</v>
      </c>
      <c r="F35" s="52">
        <f>SUM(F36:F38)</f>
        <v>778029270</v>
      </c>
      <c r="G35" s="52">
        <f>SUM(G36:G38)</f>
        <v>778029270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104">
        <f t="shared" si="2"/>
        <v>168.96379359395056</v>
      </c>
      <c r="M35" s="105">
        <f t="shared" si="3"/>
        <v>100</v>
      </c>
    </row>
    <row r="36" spans="2:15" s="9" customFormat="1" ht="20.100000000000001" customHeight="1" x14ac:dyDescent="0.15">
      <c r="B36" s="194"/>
      <c r="C36" s="159" t="s">
        <v>79</v>
      </c>
      <c r="D36" s="159"/>
      <c r="E36" s="35">
        <v>460471000</v>
      </c>
      <c r="F36" s="35">
        <f>428678890+5074360+4899840+27461100+311915080</f>
        <v>778029270</v>
      </c>
      <c r="G36" s="35">
        <f>428678890+5074360+4899840+27461100+311915080</f>
        <v>778029270</v>
      </c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168.96379359395056</v>
      </c>
      <c r="M36" s="27">
        <f t="shared" si="3"/>
        <v>100</v>
      </c>
      <c r="O36" s="10"/>
    </row>
    <row r="37" spans="2:15" s="9" customFormat="1" ht="20.100000000000001" customHeight="1" x14ac:dyDescent="0.15">
      <c r="B37" s="194"/>
      <c r="C37" s="159" t="s">
        <v>107</v>
      </c>
      <c r="D37" s="159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194"/>
      <c r="C38" s="159" t="s">
        <v>108</v>
      </c>
      <c r="D38" s="159"/>
      <c r="E38" s="35"/>
      <c r="F38" s="35"/>
      <c r="G38" s="35"/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0</v>
      </c>
    </row>
    <row r="39" spans="2:15" s="10" customFormat="1" ht="20.100000000000001" customHeight="1" x14ac:dyDescent="0.15">
      <c r="B39" s="195" t="s">
        <v>31</v>
      </c>
      <c r="C39" s="196"/>
      <c r="D39" s="196"/>
      <c r="E39" s="51">
        <f>E40+E45+E47+E50+E58</f>
        <v>745801000</v>
      </c>
      <c r="F39" s="51">
        <f>F40+F45+F47+F50+F58</f>
        <v>9738841408</v>
      </c>
      <c r="G39" s="51">
        <f>G40+G45+G47+G50+G58</f>
        <v>805252460</v>
      </c>
      <c r="H39" s="51">
        <f>H40+H45+H47+H50+H58</f>
        <v>118625360</v>
      </c>
      <c r="I39" s="51">
        <f t="shared" si="0"/>
        <v>8814963588</v>
      </c>
      <c r="J39" s="51">
        <f t="shared" si="1"/>
        <v>8814963588</v>
      </c>
      <c r="K39" s="51">
        <f>K40+K45+K47+K50+K58</f>
        <v>0</v>
      </c>
      <c r="L39" s="77">
        <f t="shared" si="2"/>
        <v>107.97149105458426</v>
      </c>
      <c r="M39" s="78">
        <f t="shared" si="3"/>
        <v>8.2684626051978114</v>
      </c>
    </row>
    <row r="40" spans="2:15" s="5" customFormat="1" ht="20.100000000000001" customHeight="1" x14ac:dyDescent="0.15">
      <c r="B40" s="157" t="s">
        <v>56</v>
      </c>
      <c r="C40" s="158"/>
      <c r="D40" s="158"/>
      <c r="E40" s="52">
        <f>SUM(E41:E44)</f>
        <v>0</v>
      </c>
      <c r="F40" s="52">
        <f>SUM(F41:F44)</f>
        <v>0</v>
      </c>
      <c r="G40" s="52">
        <f>SUM(G41:G44)</f>
        <v>0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104">
        <f t="shared" si="2"/>
        <v>0</v>
      </c>
      <c r="M40" s="105">
        <f t="shared" si="3"/>
        <v>0</v>
      </c>
    </row>
    <row r="41" spans="2:15" s="5" customFormat="1" ht="20.100000000000001" customHeight="1" x14ac:dyDescent="0.15">
      <c r="B41" s="161"/>
      <c r="C41" s="159" t="s">
        <v>57</v>
      </c>
      <c r="D41" s="159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1"/>
      <c r="C42" s="159" t="s">
        <v>58</v>
      </c>
      <c r="D42" s="159"/>
      <c r="E42" s="68"/>
      <c r="F42" s="68"/>
      <c r="G42" s="68"/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0</v>
      </c>
    </row>
    <row r="43" spans="2:15" s="5" customFormat="1" ht="20.100000000000001" customHeight="1" x14ac:dyDescent="0.15">
      <c r="B43" s="161"/>
      <c r="C43" s="159" t="s">
        <v>59</v>
      </c>
      <c r="D43" s="159"/>
      <c r="E43" s="68"/>
      <c r="F43" s="68"/>
      <c r="G43" s="68"/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1"/>
      <c r="C44" s="159" t="s">
        <v>106</v>
      </c>
      <c r="D44" s="159"/>
      <c r="E44" s="68"/>
      <c r="F44" s="68"/>
      <c r="G44" s="68"/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0</v>
      </c>
    </row>
    <row r="45" spans="2:15" s="5" customFormat="1" ht="20.100000000000001" customHeight="1" x14ac:dyDescent="0.15">
      <c r="B45" s="157" t="s">
        <v>109</v>
      </c>
      <c r="C45" s="158"/>
      <c r="D45" s="158"/>
      <c r="E45" s="52">
        <f>SUM(E46:E46)</f>
        <v>0</v>
      </c>
      <c r="F45" s="52">
        <f>SUM(F46:F46)</f>
        <v>0</v>
      </c>
      <c r="G45" s="52">
        <f>SUM(G46:G46)</f>
        <v>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104">
        <f t="shared" si="2"/>
        <v>0</v>
      </c>
      <c r="M45" s="105">
        <f t="shared" si="3"/>
        <v>0</v>
      </c>
    </row>
    <row r="46" spans="2:15" s="5" customFormat="1" ht="20.100000000000001" customHeight="1" x14ac:dyDescent="0.15">
      <c r="B46" s="162"/>
      <c r="C46" s="159" t="s">
        <v>60</v>
      </c>
      <c r="D46" s="159"/>
      <c r="E46" s="68"/>
      <c r="F46" s="68"/>
      <c r="G46" s="68"/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0</v>
      </c>
      <c r="M46" s="27">
        <f t="shared" si="3"/>
        <v>0</v>
      </c>
    </row>
    <row r="47" spans="2:15" s="5" customFormat="1" ht="20.100000000000001" customHeight="1" x14ac:dyDescent="0.15">
      <c r="B47" s="157" t="s">
        <v>110</v>
      </c>
      <c r="C47" s="158"/>
      <c r="D47" s="158"/>
      <c r="E47" s="52">
        <f>SUM(E48:E49)</f>
        <v>0</v>
      </c>
      <c r="F47" s="52">
        <f>SUM(F48:F49)</f>
        <v>0</v>
      </c>
      <c r="G47" s="52">
        <f>SUM(G48:G49)</f>
        <v>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104">
        <f t="shared" si="2"/>
        <v>0</v>
      </c>
      <c r="M47" s="105">
        <f t="shared" si="3"/>
        <v>0</v>
      </c>
    </row>
    <row r="48" spans="2:15" s="5" customFormat="1" ht="20.100000000000001" customHeight="1" x14ac:dyDescent="0.15">
      <c r="B48" s="161"/>
      <c r="C48" s="159" t="s">
        <v>139</v>
      </c>
      <c r="D48" s="159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1"/>
      <c r="C49" s="159" t="s">
        <v>140</v>
      </c>
      <c r="D49" s="159"/>
      <c r="E49" s="68"/>
      <c r="F49" s="68"/>
      <c r="G49" s="68"/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0</v>
      </c>
    </row>
    <row r="50" spans="2:13" s="5" customFormat="1" ht="20.100000000000001" customHeight="1" x14ac:dyDescent="0.15">
      <c r="B50" s="163" t="s">
        <v>80</v>
      </c>
      <c r="C50" s="164"/>
      <c r="D50" s="164"/>
      <c r="E50" s="52">
        <f>SUM(E51:E57)</f>
        <v>45801000</v>
      </c>
      <c r="F50" s="52">
        <f>SUM(F51:F57)</f>
        <v>553719141</v>
      </c>
      <c r="G50" s="52">
        <f>SUM(G51:G57)</f>
        <v>91395571</v>
      </c>
      <c r="H50" s="52">
        <f>SUM(H51:H57)</f>
        <v>0</v>
      </c>
      <c r="I50" s="52">
        <f t="shared" si="0"/>
        <v>462323570</v>
      </c>
      <c r="J50" s="52">
        <f t="shared" si="1"/>
        <v>462323570</v>
      </c>
      <c r="K50" s="52">
        <f>SUM(K51:K57)</f>
        <v>0</v>
      </c>
      <c r="L50" s="104">
        <f t="shared" si="2"/>
        <v>199.54929150018557</v>
      </c>
      <c r="M50" s="105">
        <f t="shared" si="3"/>
        <v>16.505763343297534</v>
      </c>
    </row>
    <row r="51" spans="2:13" s="5" customFormat="1" ht="20.100000000000001" customHeight="1" x14ac:dyDescent="0.15">
      <c r="B51" s="161"/>
      <c r="C51" s="159" t="s">
        <v>112</v>
      </c>
      <c r="D51" s="159"/>
      <c r="E51" s="68"/>
      <c r="F51" s="68"/>
      <c r="G51" s="68"/>
      <c r="H51" s="68"/>
      <c r="I51" s="25">
        <f t="shared" si="0"/>
        <v>0</v>
      </c>
      <c r="J51" s="25">
        <f t="shared" si="1"/>
        <v>0</v>
      </c>
      <c r="K51" s="25"/>
      <c r="L51" s="26">
        <f t="shared" si="2"/>
        <v>0</v>
      </c>
      <c r="M51" s="27">
        <f t="shared" si="3"/>
        <v>0</v>
      </c>
    </row>
    <row r="52" spans="2:13" s="5" customFormat="1" ht="20.100000000000001" customHeight="1" x14ac:dyDescent="0.15">
      <c r="B52" s="161"/>
      <c r="C52" s="159" t="s">
        <v>113</v>
      </c>
      <c r="D52" s="159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1"/>
      <c r="C53" s="159" t="s">
        <v>114</v>
      </c>
      <c r="D53" s="159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3" s="5" customFormat="1" ht="20.100000000000001" customHeight="1" x14ac:dyDescent="0.15">
      <c r="B54" s="161"/>
      <c r="C54" s="159" t="s">
        <v>115</v>
      </c>
      <c r="D54" s="159"/>
      <c r="E54" s="68"/>
      <c r="F54" s="68"/>
      <c r="G54" s="68"/>
      <c r="H54" s="68"/>
      <c r="I54" s="25">
        <f t="shared" si="0"/>
        <v>0</v>
      </c>
      <c r="J54" s="25">
        <f t="shared" si="1"/>
        <v>0</v>
      </c>
      <c r="K54" s="25"/>
      <c r="L54" s="26">
        <f t="shared" si="2"/>
        <v>0</v>
      </c>
      <c r="M54" s="27">
        <f t="shared" si="3"/>
        <v>0</v>
      </c>
    </row>
    <row r="55" spans="2:13" s="5" customFormat="1" ht="20.100000000000001" customHeight="1" x14ac:dyDescent="0.15">
      <c r="B55" s="161"/>
      <c r="C55" s="159" t="s">
        <v>116</v>
      </c>
      <c r="D55" s="159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1"/>
      <c r="C56" s="159" t="s">
        <v>117</v>
      </c>
      <c r="D56" s="159"/>
      <c r="E56" s="68"/>
      <c r="F56" s="68"/>
      <c r="G56" s="68"/>
      <c r="H56" s="68"/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1"/>
      <c r="C57" s="159" t="s">
        <v>111</v>
      </c>
      <c r="D57" s="159"/>
      <c r="E57" s="68">
        <v>45801000</v>
      </c>
      <c r="F57" s="68">
        <f>34665811+499845840+19207490</f>
        <v>553719141</v>
      </c>
      <c r="G57" s="68">
        <f>34665811+37522270+19207490</f>
        <v>91395571</v>
      </c>
      <c r="H57" s="68"/>
      <c r="I57" s="25">
        <f t="shared" si="0"/>
        <v>462323570</v>
      </c>
      <c r="J57" s="25">
        <f t="shared" si="1"/>
        <v>462323570</v>
      </c>
      <c r="K57" s="25"/>
      <c r="L57" s="26">
        <f t="shared" si="2"/>
        <v>199.54929150018557</v>
      </c>
      <c r="M57" s="27">
        <f t="shared" si="3"/>
        <v>16.505763343297534</v>
      </c>
    </row>
    <row r="58" spans="2:13" s="5" customFormat="1" ht="20.100000000000001" customHeight="1" x14ac:dyDescent="0.15">
      <c r="B58" s="157" t="s">
        <v>141</v>
      </c>
      <c r="C58" s="158"/>
      <c r="D58" s="158"/>
      <c r="E58" s="69">
        <v>700000000</v>
      </c>
      <c r="F58" s="69">
        <f>31725640+3536283745+5617112882</f>
        <v>9185122267</v>
      </c>
      <c r="G58" s="69">
        <f>682140+82640290+630534459</f>
        <v>713856889</v>
      </c>
      <c r="H58" s="69">
        <f>5119250+8740750+104765360</f>
        <v>118625360</v>
      </c>
      <c r="I58" s="52">
        <f t="shared" si="0"/>
        <v>8352640018</v>
      </c>
      <c r="J58" s="52">
        <f t="shared" si="1"/>
        <v>8352640018</v>
      </c>
      <c r="K58" s="52"/>
      <c r="L58" s="79">
        <f t="shared" si="2"/>
        <v>101.97955557142858</v>
      </c>
      <c r="M58" s="80">
        <f t="shared" si="3"/>
        <v>7.7718822705792512</v>
      </c>
    </row>
    <row r="59" spans="2:13" s="10" customFormat="1" ht="20.100000000000001" customHeight="1" x14ac:dyDescent="0.15">
      <c r="B59" s="195" t="s">
        <v>142</v>
      </c>
      <c r="C59" s="196"/>
      <c r="D59" s="196"/>
      <c r="E59" s="51">
        <f>E60+E61+E62+E63+E66+E67</f>
        <v>2015000000</v>
      </c>
      <c r="F59" s="51">
        <f>F60+F61+F62+F63+F66+F67</f>
        <v>2655395180</v>
      </c>
      <c r="G59" s="51">
        <f>G60+G61+G62+G63+G66+G67</f>
        <v>1856655550</v>
      </c>
      <c r="H59" s="51">
        <f>H60+H61+H62+H63+H66+H67</f>
        <v>0</v>
      </c>
      <c r="I59" s="51">
        <f t="shared" si="0"/>
        <v>798739630</v>
      </c>
      <c r="J59" s="51">
        <f>I59-K59</f>
        <v>545689630</v>
      </c>
      <c r="K59" s="51">
        <f>K60+K61+K62+K63+K66+K67</f>
        <v>253050000</v>
      </c>
      <c r="L59" s="77">
        <f>IFERROR(G59/E59,0)*100</f>
        <v>92.141714640198515</v>
      </c>
      <c r="M59" s="78">
        <f>IFERROR(G59/F59,0)*100</f>
        <v>69.920122021159955</v>
      </c>
    </row>
    <row r="60" spans="2:13" s="5" customFormat="1" ht="20.100000000000001" customHeight="1" x14ac:dyDescent="0.15">
      <c r="B60" s="157" t="s">
        <v>119</v>
      </c>
      <c r="C60" s="158"/>
      <c r="D60" s="158"/>
      <c r="E60" s="69"/>
      <c r="F60" s="69"/>
      <c r="G60" s="69"/>
      <c r="H60" s="69"/>
      <c r="I60" s="52">
        <f>F60-G60-H60</f>
        <v>0</v>
      </c>
      <c r="J60" s="52">
        <f>I60-K60</f>
        <v>0</v>
      </c>
      <c r="K60" s="52"/>
      <c r="L60" s="104">
        <f>IFERROR(G60/E60,0)*100</f>
        <v>0</v>
      </c>
      <c r="M60" s="105">
        <f>IFERROR(G60/F60,0)*100</f>
        <v>0</v>
      </c>
    </row>
    <row r="61" spans="2:13" s="5" customFormat="1" ht="20.100000000000001" customHeight="1" x14ac:dyDescent="0.15">
      <c r="B61" s="157" t="s">
        <v>120</v>
      </c>
      <c r="C61" s="158"/>
      <c r="D61" s="158"/>
      <c r="E61" s="139"/>
      <c r="F61" s="139"/>
      <c r="G61" s="139"/>
      <c r="H61" s="139"/>
      <c r="I61" s="140">
        <f>F61-G61-H61</f>
        <v>0</v>
      </c>
      <c r="J61" s="140">
        <f>I61-K61</f>
        <v>0</v>
      </c>
      <c r="K61" s="140"/>
      <c r="L61" s="141">
        <f>IFERROR(G61/E61,0)*100</f>
        <v>0</v>
      </c>
      <c r="M61" s="142">
        <f>IFERROR(G61/F61,0)*100</f>
        <v>0</v>
      </c>
    </row>
    <row r="62" spans="2:13" s="5" customFormat="1" ht="20.100000000000001" customHeight="1" x14ac:dyDescent="0.15">
      <c r="B62" s="157" t="s">
        <v>121</v>
      </c>
      <c r="C62" s="158"/>
      <c r="D62" s="158"/>
      <c r="E62" s="139"/>
      <c r="F62" s="139"/>
      <c r="G62" s="139"/>
      <c r="H62" s="139"/>
      <c r="I62" s="140">
        <f>F62-G62-H62</f>
        <v>0</v>
      </c>
      <c r="J62" s="140">
        <f>I62-K62</f>
        <v>0</v>
      </c>
      <c r="K62" s="140"/>
      <c r="L62" s="141">
        <f>IFERROR(G62/E62,0)*100</f>
        <v>0</v>
      </c>
      <c r="M62" s="142">
        <f>IFERROR(G62/F62,0)*100</f>
        <v>0</v>
      </c>
    </row>
    <row r="63" spans="2:13" s="5" customFormat="1" ht="20.100000000000001" customHeight="1" x14ac:dyDescent="0.15">
      <c r="B63" s="157" t="s">
        <v>122</v>
      </c>
      <c r="C63" s="158"/>
      <c r="D63" s="158"/>
      <c r="E63" s="140">
        <f>SUM(E64:E65)</f>
        <v>1980000000</v>
      </c>
      <c r="F63" s="140">
        <f>SUM(F64:F65)</f>
        <v>2632492350</v>
      </c>
      <c r="G63" s="140">
        <f>SUM(G64:G65)</f>
        <v>1834674860</v>
      </c>
      <c r="H63" s="140">
        <f>SUM(H64:H65)</f>
        <v>0</v>
      </c>
      <c r="I63" s="140">
        <f>F63-G63-H63</f>
        <v>797817490</v>
      </c>
      <c r="J63" s="140">
        <f>I63-K63</f>
        <v>544767490</v>
      </c>
      <c r="K63" s="140">
        <f>SUM(K64:K65)</f>
        <v>253050000</v>
      </c>
      <c r="L63" s="141">
        <f>IFERROR(G63/E63,0)*100</f>
        <v>92.660346464646466</v>
      </c>
      <c r="M63" s="142">
        <f>IFERROR(G63/F63,0)*100</f>
        <v>69.69345456977301</v>
      </c>
    </row>
    <row r="64" spans="2:13" s="5" customFormat="1" ht="20.100000000000001" customHeight="1" x14ac:dyDescent="0.15">
      <c r="B64" s="161"/>
      <c r="C64" s="159" t="s">
        <v>124</v>
      </c>
      <c r="D64" s="159"/>
      <c r="E64" s="143">
        <v>1980000000</v>
      </c>
      <c r="F64" s="143">
        <v>2632492350</v>
      </c>
      <c r="G64" s="143">
        <v>1834674860</v>
      </c>
      <c r="H64" s="143"/>
      <c r="I64" s="144">
        <f t="shared" si="0"/>
        <v>797817490</v>
      </c>
      <c r="J64" s="144">
        <f t="shared" si="1"/>
        <v>544767490</v>
      </c>
      <c r="K64" s="144">
        <v>253050000</v>
      </c>
      <c r="L64" s="145">
        <f t="shared" si="2"/>
        <v>92.660346464646466</v>
      </c>
      <c r="M64" s="146">
        <f t="shared" si="3"/>
        <v>69.69345456977301</v>
      </c>
    </row>
    <row r="65" spans="2:14" s="5" customFormat="1" ht="20.100000000000001" customHeight="1" x14ac:dyDescent="0.15">
      <c r="B65" s="161"/>
      <c r="C65" s="159" t="s">
        <v>123</v>
      </c>
      <c r="D65" s="159"/>
      <c r="E65" s="143"/>
      <c r="F65" s="143"/>
      <c r="G65" s="143"/>
      <c r="H65" s="143"/>
      <c r="I65" s="144">
        <f t="shared" si="0"/>
        <v>0</v>
      </c>
      <c r="J65" s="144">
        <f t="shared" si="1"/>
        <v>0</v>
      </c>
      <c r="K65" s="144"/>
      <c r="L65" s="145">
        <f t="shared" si="2"/>
        <v>0</v>
      </c>
      <c r="M65" s="146">
        <f t="shared" si="3"/>
        <v>0</v>
      </c>
    </row>
    <row r="66" spans="2:14" s="5" customFormat="1" ht="20.100000000000001" customHeight="1" x14ac:dyDescent="0.15">
      <c r="B66" s="157" t="s">
        <v>125</v>
      </c>
      <c r="C66" s="158"/>
      <c r="D66" s="158"/>
      <c r="E66" s="139"/>
      <c r="F66" s="139"/>
      <c r="G66" s="139"/>
      <c r="H66" s="139"/>
      <c r="I66" s="140">
        <f t="shared" si="0"/>
        <v>0</v>
      </c>
      <c r="J66" s="140">
        <f t="shared" si="1"/>
        <v>0</v>
      </c>
      <c r="K66" s="140"/>
      <c r="L66" s="141">
        <f t="shared" si="2"/>
        <v>0</v>
      </c>
      <c r="M66" s="142">
        <f t="shared" si="3"/>
        <v>0</v>
      </c>
    </row>
    <row r="67" spans="2:14" s="5" customFormat="1" ht="20.100000000000001" customHeight="1" thickBot="1" x14ac:dyDescent="0.2">
      <c r="B67" s="165" t="s">
        <v>126</v>
      </c>
      <c r="C67" s="166"/>
      <c r="D67" s="166"/>
      <c r="E67" s="139">
        <v>35000000</v>
      </c>
      <c r="F67" s="139">
        <v>22902830</v>
      </c>
      <c r="G67" s="139">
        <v>21980690</v>
      </c>
      <c r="H67" s="139"/>
      <c r="I67" s="140">
        <f t="shared" si="0"/>
        <v>922140</v>
      </c>
      <c r="J67" s="140">
        <f t="shared" si="1"/>
        <v>922140</v>
      </c>
      <c r="K67" s="140"/>
      <c r="L67" s="141">
        <f t="shared" si="2"/>
        <v>62.80197142857142</v>
      </c>
      <c r="M67" s="142">
        <f t="shared" si="3"/>
        <v>95.973685348055241</v>
      </c>
    </row>
    <row r="68" spans="2:14" s="10" customFormat="1" ht="20.100000000000001" customHeight="1" x14ac:dyDescent="0.15">
      <c r="B68" s="197" t="s">
        <v>61</v>
      </c>
      <c r="C68" s="198"/>
      <c r="D68" s="199"/>
      <c r="E68" s="51">
        <f>SUM(E69,E70,E74,E75,E78,E84)</f>
        <v>92916000</v>
      </c>
      <c r="F68" s="51">
        <f t="shared" ref="F68:K68" si="4">SUM(F69,F70,F74,F75,F78,F84)</f>
        <v>16726670480</v>
      </c>
      <c r="G68" s="51">
        <f t="shared" si="4"/>
        <v>16726670480</v>
      </c>
      <c r="H68" s="51">
        <f t="shared" si="4"/>
        <v>0</v>
      </c>
      <c r="I68" s="51">
        <f t="shared" si="4"/>
        <v>0</v>
      </c>
      <c r="J68" s="51">
        <f t="shared" si="4"/>
        <v>0</v>
      </c>
      <c r="K68" s="51">
        <f t="shared" si="4"/>
        <v>0</v>
      </c>
      <c r="L68" s="77">
        <f t="shared" si="2"/>
        <v>18001.926987816951</v>
      </c>
      <c r="M68" s="78">
        <f t="shared" si="3"/>
        <v>100</v>
      </c>
    </row>
    <row r="69" spans="2:14" s="5" customFormat="1" ht="20.100000000000001" customHeight="1" x14ac:dyDescent="0.15">
      <c r="B69" s="167" t="s">
        <v>127</v>
      </c>
      <c r="C69" s="168"/>
      <c r="D69" s="169"/>
      <c r="E69" s="69"/>
      <c r="F69" s="69"/>
      <c r="G69" s="69"/>
      <c r="H69" s="69"/>
      <c r="I69" s="52">
        <f t="shared" si="0"/>
        <v>0</v>
      </c>
      <c r="J69" s="52">
        <f t="shared" si="1"/>
        <v>0</v>
      </c>
      <c r="K69" s="52"/>
      <c r="L69" s="104">
        <f t="shared" si="2"/>
        <v>0</v>
      </c>
      <c r="M69" s="105">
        <f t="shared" si="3"/>
        <v>0</v>
      </c>
    </row>
    <row r="70" spans="2:14" s="5" customFormat="1" ht="20.100000000000001" customHeight="1" x14ac:dyDescent="0.15">
      <c r="B70" s="157" t="s">
        <v>136</v>
      </c>
      <c r="C70" s="158"/>
      <c r="D70" s="158"/>
      <c r="E70" s="52">
        <f>SUM(E71:E73)</f>
        <v>0</v>
      </c>
      <c r="F70" s="52">
        <f>SUM(F71:F73)</f>
        <v>16633754480</v>
      </c>
      <c r="G70" s="52">
        <f>SUM(G71:G73)</f>
        <v>16633754480</v>
      </c>
      <c r="H70" s="52">
        <f>SUM(H71:H73)</f>
        <v>0</v>
      </c>
      <c r="I70" s="52">
        <f t="shared" si="0"/>
        <v>0</v>
      </c>
      <c r="J70" s="52">
        <f t="shared" si="1"/>
        <v>0</v>
      </c>
      <c r="K70" s="52">
        <f>SUM(K71:K73)</f>
        <v>0</v>
      </c>
      <c r="L70" s="104">
        <f t="shared" si="2"/>
        <v>0</v>
      </c>
      <c r="M70" s="105">
        <f t="shared" si="3"/>
        <v>100</v>
      </c>
    </row>
    <row r="71" spans="2:14" s="5" customFormat="1" ht="20.100000000000001" customHeight="1" x14ac:dyDescent="0.15">
      <c r="B71" s="170"/>
      <c r="C71" s="159" t="s">
        <v>62</v>
      </c>
      <c r="D71" s="159"/>
      <c r="E71" s="68"/>
      <c r="F71" s="68"/>
      <c r="G71" s="68"/>
      <c r="H71" s="68"/>
      <c r="I71" s="25">
        <f t="shared" si="0"/>
        <v>0</v>
      </c>
      <c r="J71" s="25">
        <f t="shared" si="1"/>
        <v>0</v>
      </c>
      <c r="K71" s="25"/>
      <c r="L71" s="26">
        <f t="shared" si="2"/>
        <v>0</v>
      </c>
      <c r="M71" s="27">
        <f t="shared" si="3"/>
        <v>0</v>
      </c>
    </row>
    <row r="72" spans="2:14" s="5" customFormat="1" ht="20.100000000000001" customHeight="1" x14ac:dyDescent="0.15">
      <c r="B72" s="171"/>
      <c r="C72" s="159" t="s">
        <v>63</v>
      </c>
      <c r="D72" s="159"/>
      <c r="E72" s="68"/>
      <c r="F72" s="68"/>
      <c r="G72" s="68"/>
      <c r="H72" s="68"/>
      <c r="I72" s="25">
        <f t="shared" ref="I72:I88" si="5">F72-G72-H72</f>
        <v>0</v>
      </c>
      <c r="J72" s="25">
        <f t="shared" ref="J72:J88" si="6">I72-K72</f>
        <v>0</v>
      </c>
      <c r="K72" s="25"/>
      <c r="L72" s="26">
        <f t="shared" ref="L72:L88" si="7">IFERROR(G72/E72,0)*100</f>
        <v>0</v>
      </c>
      <c r="M72" s="27">
        <f t="shared" ref="M72:M88" si="8">IFERROR(G72/F72,0)*100</f>
        <v>0</v>
      </c>
    </row>
    <row r="73" spans="2:14" s="5" customFormat="1" ht="20.100000000000001" customHeight="1" x14ac:dyDescent="0.15">
      <c r="B73" s="172"/>
      <c r="C73" s="159" t="s">
        <v>64</v>
      </c>
      <c r="D73" s="159"/>
      <c r="E73" s="68"/>
      <c r="F73" s="68">
        <v>16633754480</v>
      </c>
      <c r="G73" s="68">
        <v>16633754480</v>
      </c>
      <c r="H73" s="68"/>
      <c r="I73" s="25">
        <f t="shared" si="5"/>
        <v>0</v>
      </c>
      <c r="J73" s="25">
        <f t="shared" si="6"/>
        <v>0</v>
      </c>
      <c r="K73" s="25"/>
      <c r="L73" s="26">
        <f t="shared" si="7"/>
        <v>0</v>
      </c>
      <c r="M73" s="27">
        <f t="shared" si="8"/>
        <v>100</v>
      </c>
      <c r="N73" s="84"/>
    </row>
    <row r="74" spans="2:14" s="5" customFormat="1" ht="20.100000000000001" customHeight="1" x14ac:dyDescent="0.15">
      <c r="B74" s="165" t="s">
        <v>128</v>
      </c>
      <c r="C74" s="166"/>
      <c r="D74" s="173"/>
      <c r="E74" s="92"/>
      <c r="F74" s="92"/>
      <c r="G74" s="92"/>
      <c r="H74" s="92"/>
      <c r="I74" s="93">
        <f t="shared" si="5"/>
        <v>0</v>
      </c>
      <c r="J74" s="93">
        <f t="shared" si="6"/>
        <v>0</v>
      </c>
      <c r="K74" s="93"/>
      <c r="L74" s="102">
        <f t="shared" si="7"/>
        <v>0</v>
      </c>
      <c r="M74" s="103">
        <f t="shared" si="8"/>
        <v>0</v>
      </c>
      <c r="N74" s="9"/>
    </row>
    <row r="75" spans="2:14" s="5" customFormat="1" ht="20.100000000000001" customHeight="1" x14ac:dyDescent="0.15">
      <c r="B75" s="176" t="s">
        <v>143</v>
      </c>
      <c r="C75" s="177"/>
      <c r="D75" s="177"/>
      <c r="E75" s="140">
        <f>SUM(E76:E77)</f>
        <v>0</v>
      </c>
      <c r="F75" s="140">
        <f>SUM(F76:F77)</f>
        <v>0</v>
      </c>
      <c r="G75" s="140">
        <f>SUM(G76:G77)</f>
        <v>0</v>
      </c>
      <c r="H75" s="140">
        <f>SUM(H76:H77)</f>
        <v>0</v>
      </c>
      <c r="I75" s="140">
        <f>F75-G75-H75</f>
        <v>0</v>
      </c>
      <c r="J75" s="140">
        <f>I75-K75</f>
        <v>0</v>
      </c>
      <c r="K75" s="140">
        <f>SUM(K76:K77)</f>
        <v>0</v>
      </c>
      <c r="L75" s="141">
        <f>IFERROR(G75/E75,0)*100</f>
        <v>0</v>
      </c>
      <c r="M75" s="142">
        <f>IFERROR(G75/F75,0)*100</f>
        <v>0</v>
      </c>
      <c r="N75" s="9"/>
    </row>
    <row r="76" spans="2:14" s="5" customFormat="1" ht="20.100000000000001" customHeight="1" x14ac:dyDescent="0.15">
      <c r="B76" s="178"/>
      <c r="C76" s="179" t="s">
        <v>144</v>
      </c>
      <c r="D76" s="179"/>
      <c r="E76" s="143"/>
      <c r="F76" s="143"/>
      <c r="G76" s="143"/>
      <c r="H76" s="143"/>
      <c r="I76" s="144">
        <f>F76-G76-H76</f>
        <v>0</v>
      </c>
      <c r="J76" s="144">
        <f>I76-K76</f>
        <v>0</v>
      </c>
      <c r="K76" s="144"/>
      <c r="L76" s="145">
        <f>IFERROR(G76/E76,0)*100</f>
        <v>0</v>
      </c>
      <c r="M76" s="146">
        <f>IFERROR(G76/F76,0)*100</f>
        <v>0</v>
      </c>
      <c r="N76" s="9"/>
    </row>
    <row r="77" spans="2:14" s="5" customFormat="1" ht="20.100000000000001" customHeight="1" x14ac:dyDescent="0.15">
      <c r="B77" s="180"/>
      <c r="C77" s="179" t="s">
        <v>145</v>
      </c>
      <c r="D77" s="179"/>
      <c r="E77" s="143"/>
      <c r="F77" s="143"/>
      <c r="G77" s="143"/>
      <c r="H77" s="143"/>
      <c r="I77" s="144">
        <f>F77-G77-H77</f>
        <v>0</v>
      </c>
      <c r="J77" s="144">
        <f>I77-K77</f>
        <v>0</v>
      </c>
      <c r="K77" s="144"/>
      <c r="L77" s="145">
        <f>IFERROR(G77/E77,0)*100</f>
        <v>0</v>
      </c>
      <c r="M77" s="146">
        <f>IFERROR(G77/F77,0)*100</f>
        <v>0</v>
      </c>
      <c r="N77" s="9"/>
    </row>
    <row r="78" spans="2:14" s="5" customFormat="1" ht="20.100000000000001" customHeight="1" x14ac:dyDescent="0.15">
      <c r="B78" s="157" t="s">
        <v>146</v>
      </c>
      <c r="C78" s="158"/>
      <c r="D78" s="158"/>
      <c r="E78" s="52">
        <f>SUM(E79:E83)</f>
        <v>92916000</v>
      </c>
      <c r="F78" s="52">
        <f>SUM(F79:F83)</f>
        <v>92916000</v>
      </c>
      <c r="G78" s="52">
        <f>SUM(G79:G83)</f>
        <v>92916000</v>
      </c>
      <c r="H78" s="52">
        <f>SUM(H79:H83)</f>
        <v>0</v>
      </c>
      <c r="I78" s="52">
        <f t="shared" si="5"/>
        <v>0</v>
      </c>
      <c r="J78" s="52">
        <f t="shared" si="6"/>
        <v>0</v>
      </c>
      <c r="K78" s="52">
        <f>SUM(K79:K83)</f>
        <v>0</v>
      </c>
      <c r="L78" s="104">
        <f t="shared" si="7"/>
        <v>100</v>
      </c>
      <c r="M78" s="105">
        <f t="shared" si="8"/>
        <v>100</v>
      </c>
      <c r="N78" s="9"/>
    </row>
    <row r="79" spans="2:14" s="5" customFormat="1" ht="20.100000000000001" customHeight="1" x14ac:dyDescent="0.15">
      <c r="B79" s="170"/>
      <c r="C79" s="159" t="s">
        <v>65</v>
      </c>
      <c r="D79" s="159"/>
      <c r="E79" s="68"/>
      <c r="F79" s="68"/>
      <c r="G79" s="68"/>
      <c r="H79" s="68"/>
      <c r="I79" s="25">
        <f t="shared" si="5"/>
        <v>0</v>
      </c>
      <c r="J79" s="25">
        <f t="shared" si="6"/>
        <v>0</v>
      </c>
      <c r="K79" s="25"/>
      <c r="L79" s="26">
        <f t="shared" si="7"/>
        <v>0</v>
      </c>
      <c r="M79" s="27">
        <f t="shared" si="8"/>
        <v>0</v>
      </c>
      <c r="N79" s="9"/>
    </row>
    <row r="80" spans="2:14" s="5" customFormat="1" ht="20.100000000000001" customHeight="1" x14ac:dyDescent="0.15">
      <c r="B80" s="171"/>
      <c r="C80" s="159" t="s">
        <v>66</v>
      </c>
      <c r="D80" s="159"/>
      <c r="E80" s="68"/>
      <c r="F80" s="68"/>
      <c r="G80" s="68"/>
      <c r="H80" s="68"/>
      <c r="I80" s="25">
        <f t="shared" si="5"/>
        <v>0</v>
      </c>
      <c r="J80" s="25">
        <f t="shared" si="6"/>
        <v>0</v>
      </c>
      <c r="K80" s="25"/>
      <c r="L80" s="26">
        <f t="shared" si="7"/>
        <v>0</v>
      </c>
      <c r="M80" s="27">
        <f t="shared" si="8"/>
        <v>0</v>
      </c>
      <c r="N80" s="9"/>
    </row>
    <row r="81" spans="2:14" s="5" customFormat="1" ht="20.100000000000001" customHeight="1" x14ac:dyDescent="0.15">
      <c r="B81" s="171"/>
      <c r="C81" s="159" t="s">
        <v>67</v>
      </c>
      <c r="D81" s="159"/>
      <c r="E81" s="68">
        <v>92916000</v>
      </c>
      <c r="F81" s="68">
        <v>92916000</v>
      </c>
      <c r="G81" s="68">
        <v>92916000</v>
      </c>
      <c r="H81" s="68"/>
      <c r="I81" s="25">
        <f t="shared" si="5"/>
        <v>0</v>
      </c>
      <c r="J81" s="25">
        <f t="shared" si="6"/>
        <v>0</v>
      </c>
      <c r="K81" s="25"/>
      <c r="L81" s="26">
        <f t="shared" si="7"/>
        <v>100</v>
      </c>
      <c r="M81" s="27">
        <f t="shared" si="8"/>
        <v>100</v>
      </c>
      <c r="N81" s="9"/>
    </row>
    <row r="82" spans="2:14" s="5" customFormat="1" ht="20.100000000000001" customHeight="1" x14ac:dyDescent="0.15">
      <c r="B82" s="171"/>
      <c r="C82" s="159" t="s">
        <v>68</v>
      </c>
      <c r="D82" s="159"/>
      <c r="E82" s="68"/>
      <c r="F82" s="68"/>
      <c r="G82" s="68"/>
      <c r="H82" s="68"/>
      <c r="I82" s="25">
        <f t="shared" si="5"/>
        <v>0</v>
      </c>
      <c r="J82" s="25">
        <f t="shared" si="6"/>
        <v>0</v>
      </c>
      <c r="K82" s="25"/>
      <c r="L82" s="26">
        <f t="shared" si="7"/>
        <v>0</v>
      </c>
      <c r="M82" s="27">
        <f t="shared" si="8"/>
        <v>0</v>
      </c>
      <c r="N82" s="9"/>
    </row>
    <row r="83" spans="2:14" s="5" customFormat="1" ht="20.100000000000001" customHeight="1" x14ac:dyDescent="0.15">
      <c r="B83" s="172"/>
      <c r="C83" s="159" t="s">
        <v>69</v>
      </c>
      <c r="D83" s="159"/>
      <c r="E83" s="68"/>
      <c r="F83" s="68"/>
      <c r="G83" s="68"/>
      <c r="H83" s="68"/>
      <c r="I83" s="25">
        <f t="shared" si="5"/>
        <v>0</v>
      </c>
      <c r="J83" s="25">
        <f t="shared" si="6"/>
        <v>0</v>
      </c>
      <c r="K83" s="25"/>
      <c r="L83" s="26">
        <f t="shared" si="7"/>
        <v>0</v>
      </c>
      <c r="M83" s="27">
        <f t="shared" si="8"/>
        <v>0</v>
      </c>
      <c r="N83" s="9"/>
    </row>
    <row r="84" spans="2:14" s="5" customFormat="1" ht="20.100000000000001" customHeight="1" x14ac:dyDescent="0.15">
      <c r="B84" s="157" t="s">
        <v>147</v>
      </c>
      <c r="C84" s="158"/>
      <c r="D84" s="158"/>
      <c r="E84" s="52">
        <f>SUM(E85:E88)</f>
        <v>0</v>
      </c>
      <c r="F84" s="52">
        <f>SUM(F85:F88)</f>
        <v>0</v>
      </c>
      <c r="G84" s="52">
        <f>SUM(G85:G88)</f>
        <v>0</v>
      </c>
      <c r="H84" s="52">
        <f>SUM(H85:H88)</f>
        <v>0</v>
      </c>
      <c r="I84" s="52">
        <f t="shared" si="5"/>
        <v>0</v>
      </c>
      <c r="J84" s="52">
        <f t="shared" si="6"/>
        <v>0</v>
      </c>
      <c r="K84" s="52">
        <f>SUM(K85:K88)</f>
        <v>0</v>
      </c>
      <c r="L84" s="104">
        <f t="shared" si="7"/>
        <v>0</v>
      </c>
      <c r="M84" s="105">
        <f t="shared" si="8"/>
        <v>0</v>
      </c>
      <c r="N84" s="9"/>
    </row>
    <row r="85" spans="2:14" s="5" customFormat="1" ht="20.100000000000001" customHeight="1" x14ac:dyDescent="0.15">
      <c r="B85" s="206"/>
      <c r="C85" s="159" t="s">
        <v>70</v>
      </c>
      <c r="D85" s="159"/>
      <c r="E85" s="68"/>
      <c r="F85" s="68"/>
      <c r="G85" s="68"/>
      <c r="H85" s="68"/>
      <c r="I85" s="25">
        <f t="shared" si="5"/>
        <v>0</v>
      </c>
      <c r="J85" s="25">
        <f t="shared" si="6"/>
        <v>0</v>
      </c>
      <c r="K85" s="25"/>
      <c r="L85" s="26">
        <f t="shared" si="7"/>
        <v>0</v>
      </c>
      <c r="M85" s="27">
        <f t="shared" si="8"/>
        <v>0</v>
      </c>
      <c r="N85" s="9"/>
    </row>
    <row r="86" spans="2:14" s="5" customFormat="1" ht="20.100000000000001" customHeight="1" x14ac:dyDescent="0.15">
      <c r="B86" s="192"/>
      <c r="C86" s="174" t="s">
        <v>76</v>
      </c>
      <c r="D86" s="174"/>
      <c r="E86" s="97"/>
      <c r="F86" s="97"/>
      <c r="G86" s="97"/>
      <c r="H86" s="97"/>
      <c r="I86" s="98">
        <f t="shared" si="5"/>
        <v>0</v>
      </c>
      <c r="J86" s="98">
        <f t="shared" si="6"/>
        <v>0</v>
      </c>
      <c r="K86" s="98"/>
      <c r="L86" s="99">
        <f t="shared" si="7"/>
        <v>0</v>
      </c>
      <c r="M86" s="100">
        <f t="shared" si="8"/>
        <v>0</v>
      </c>
      <c r="N86" s="9"/>
    </row>
    <row r="87" spans="2:14" s="5" customFormat="1" ht="20.100000000000001" customHeight="1" x14ac:dyDescent="0.15">
      <c r="B87" s="192"/>
      <c r="C87" s="159" t="s">
        <v>77</v>
      </c>
      <c r="D87" s="159"/>
      <c r="E87" s="68"/>
      <c r="F87" s="68"/>
      <c r="G87" s="68"/>
      <c r="H87" s="68"/>
      <c r="I87" s="25">
        <f t="shared" si="5"/>
        <v>0</v>
      </c>
      <c r="J87" s="25">
        <f t="shared" si="6"/>
        <v>0</v>
      </c>
      <c r="K87" s="25"/>
      <c r="L87" s="26">
        <f t="shared" si="7"/>
        <v>0</v>
      </c>
      <c r="M87" s="27">
        <f t="shared" si="8"/>
        <v>0</v>
      </c>
      <c r="N87" s="9"/>
    </row>
    <row r="88" spans="2:14" s="5" customFormat="1" ht="20.100000000000001" customHeight="1" thickBot="1" x14ac:dyDescent="0.2">
      <c r="B88" s="193"/>
      <c r="C88" s="175" t="s">
        <v>78</v>
      </c>
      <c r="D88" s="175"/>
      <c r="E88" s="101"/>
      <c r="F88" s="101"/>
      <c r="G88" s="101"/>
      <c r="H88" s="101"/>
      <c r="I88" s="30">
        <f t="shared" si="5"/>
        <v>0</v>
      </c>
      <c r="J88" s="30">
        <f t="shared" si="6"/>
        <v>0</v>
      </c>
      <c r="K88" s="30"/>
      <c r="L88" s="81">
        <f t="shared" si="7"/>
        <v>0</v>
      </c>
      <c r="M88" s="82">
        <f t="shared" si="8"/>
        <v>0</v>
      </c>
      <c r="N88" s="9"/>
    </row>
  </sheetData>
  <sheetProtection selectLockedCells="1"/>
  <mergeCells count="17">
    <mergeCell ref="B36:B38"/>
    <mergeCell ref="B2:M2"/>
    <mergeCell ref="L3:M3"/>
    <mergeCell ref="B4:D4"/>
    <mergeCell ref="L4:M4"/>
    <mergeCell ref="L5:M5"/>
    <mergeCell ref="B7:D7"/>
    <mergeCell ref="B39:D39"/>
    <mergeCell ref="B59:D59"/>
    <mergeCell ref="B68:D68"/>
    <mergeCell ref="B85:B86"/>
    <mergeCell ref="B87:B88"/>
    <mergeCell ref="B8:D8"/>
    <mergeCell ref="B10:B11"/>
    <mergeCell ref="B13:B21"/>
    <mergeCell ref="B23:B27"/>
    <mergeCell ref="B29:B33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xSplit="4" ySplit="6" topLeftCell="E19" activePane="bottomRight" state="frozen"/>
      <selection activeCell="E20" sqref="E20"/>
      <selection pane="topRight" activeCell="E20" sqref="E20"/>
      <selection pane="bottomLeft" activeCell="E20" sqref="E20"/>
      <selection pane="bottomRight" activeCell="O33" sqref="O33"/>
    </sheetView>
  </sheetViews>
  <sheetFormatPr defaultRowHeight="12" x14ac:dyDescent="0.15"/>
  <cols>
    <col min="1" max="3" width="1.77734375" style="3" customWidth="1"/>
    <col min="4" max="4" width="18.777343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200" t="s">
        <v>152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</row>
    <row r="3" spans="2:16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1" t="str">
        <f>'군구세외 일반회계 '!L3:M3</f>
        <v>서구</v>
      </c>
      <c r="M3" s="201"/>
    </row>
    <row r="4" spans="2:16" s="4" customFormat="1" ht="18.75" customHeight="1" thickBot="1" x14ac:dyDescent="0.2">
      <c r="B4" s="202" t="s">
        <v>151</v>
      </c>
      <c r="C4" s="202"/>
      <c r="D4" s="202"/>
      <c r="E4" s="1"/>
      <c r="F4" s="1"/>
      <c r="G4" s="1"/>
      <c r="H4" s="1"/>
      <c r="I4" s="1"/>
      <c r="J4" s="1"/>
      <c r="K4" s="1"/>
      <c r="L4" s="203" t="s">
        <v>16</v>
      </c>
      <c r="M4" s="203"/>
    </row>
    <row r="5" spans="2:16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04" t="s">
        <v>13</v>
      </c>
      <c r="M5" s="205"/>
    </row>
    <row r="6" spans="2:16" s="5" customFormat="1" ht="26.25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82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6" s="9" customFormat="1" ht="20.100000000000001" customHeight="1" x14ac:dyDescent="0.15">
      <c r="B7" s="223" t="s">
        <v>71</v>
      </c>
      <c r="C7" s="224"/>
      <c r="D7" s="224"/>
      <c r="E7" s="64">
        <f>SUM(E8:E9)</f>
        <v>5050000000</v>
      </c>
      <c r="F7" s="64">
        <f>SUM(F8:F9)</f>
        <v>34460233369</v>
      </c>
      <c r="G7" s="64">
        <f>SUM(G8:G9)</f>
        <v>4760211886</v>
      </c>
      <c r="H7" s="64">
        <f>SUM(H8:H9)</f>
        <v>522704095</v>
      </c>
      <c r="I7" s="64">
        <f>F7-G7-H7</f>
        <v>29177317388</v>
      </c>
      <c r="J7" s="64">
        <f>I7-K7</f>
        <v>28504287958</v>
      </c>
      <c r="K7" s="64">
        <f>SUM(K8:K9)</f>
        <v>673029430</v>
      </c>
      <c r="L7" s="75">
        <f t="shared" ref="L7:L15" si="0">IFERROR(G7/E7,0)*100</f>
        <v>94.261621504950497</v>
      </c>
      <c r="M7" s="76">
        <f t="shared" ref="M7:M15" si="1">IFERROR(G7/F7,0)*100</f>
        <v>13.813637983897776</v>
      </c>
    </row>
    <row r="8" spans="2:16" s="9" customFormat="1" ht="20.100000000000001" customHeight="1" x14ac:dyDescent="0.15">
      <c r="B8" s="212"/>
      <c r="C8" s="123" t="s">
        <v>85</v>
      </c>
      <c r="D8" s="118"/>
      <c r="E8" s="119">
        <f>E11+E32</f>
        <v>4350000000</v>
      </c>
      <c r="F8" s="119">
        <f t="shared" ref="F8:H9" si="2">F11+F32</f>
        <v>4831460436</v>
      </c>
      <c r="G8" s="119">
        <f t="shared" si="2"/>
        <v>2780432247</v>
      </c>
      <c r="H8" s="119">
        <f t="shared" si="2"/>
        <v>1660120</v>
      </c>
      <c r="I8" s="119">
        <f t="shared" ref="I8:I36" si="3">F8-G8-H8</f>
        <v>2049368069</v>
      </c>
      <c r="J8" s="119">
        <f t="shared" ref="J8:J36" si="4">I8-K8</f>
        <v>1376338639</v>
      </c>
      <c r="K8" s="119">
        <f>K11+K32</f>
        <v>673029430</v>
      </c>
      <c r="L8" s="120">
        <f>IFERROR(G8/E8,0)*100</f>
        <v>63.917982689655176</v>
      </c>
      <c r="M8" s="121">
        <f>IFERROR(G8/F8,0)*100</f>
        <v>57.548484228134122</v>
      </c>
    </row>
    <row r="9" spans="2:16" s="9" customFormat="1" ht="20.100000000000001" customHeight="1" thickBot="1" x14ac:dyDescent="0.2">
      <c r="B9" s="213"/>
      <c r="C9" s="124" t="s">
        <v>86</v>
      </c>
      <c r="D9" s="114"/>
      <c r="E9" s="115">
        <f>E12+E33</f>
        <v>700000000</v>
      </c>
      <c r="F9" s="115">
        <f t="shared" si="2"/>
        <v>29628772933</v>
      </c>
      <c r="G9" s="115">
        <f t="shared" si="2"/>
        <v>1979779639</v>
      </c>
      <c r="H9" s="115">
        <f t="shared" si="2"/>
        <v>521043975</v>
      </c>
      <c r="I9" s="115">
        <f t="shared" si="3"/>
        <v>27127949319</v>
      </c>
      <c r="J9" s="115">
        <f t="shared" si="4"/>
        <v>27127949319</v>
      </c>
      <c r="K9" s="115">
        <f>K12+K33</f>
        <v>0</v>
      </c>
      <c r="L9" s="116">
        <f>IFERROR(G9/E9,0)*100</f>
        <v>282.82566271428573</v>
      </c>
      <c r="M9" s="117">
        <f>IFERROR(G9/F9,0)*100</f>
        <v>6.6819494802464687</v>
      </c>
    </row>
    <row r="10" spans="2:16" s="9" customFormat="1" ht="20.100000000000001" customHeight="1" x14ac:dyDescent="0.15">
      <c r="B10" s="220" t="s">
        <v>87</v>
      </c>
      <c r="C10" s="221"/>
      <c r="D10" s="221"/>
      <c r="E10" s="129">
        <f>SUM(E11:E12)</f>
        <v>2370000000</v>
      </c>
      <c r="F10" s="129">
        <f>SUM(F11:F12)</f>
        <v>26210628137</v>
      </c>
      <c r="G10" s="129">
        <f>SUM(G11:G12)</f>
        <v>2295002567</v>
      </c>
      <c r="H10" s="129">
        <f>SUM(H11:H12)</f>
        <v>417938735</v>
      </c>
      <c r="I10" s="129">
        <f t="shared" si="3"/>
        <v>23497686835</v>
      </c>
      <c r="J10" s="129">
        <f t="shared" si="4"/>
        <v>23077707405</v>
      </c>
      <c r="K10" s="129">
        <f>SUM(K11:K12)</f>
        <v>419979430</v>
      </c>
      <c r="L10" s="129">
        <f t="shared" si="0"/>
        <v>96.835551350210963</v>
      </c>
      <c r="M10" s="130">
        <f t="shared" si="1"/>
        <v>8.7559998753340818</v>
      </c>
    </row>
    <row r="11" spans="2:16" s="9" customFormat="1" ht="20.100000000000001" customHeight="1" x14ac:dyDescent="0.15">
      <c r="B11" s="216"/>
      <c r="C11" s="125" t="s">
        <v>85</v>
      </c>
      <c r="D11" s="125"/>
      <c r="E11" s="126">
        <f>E14+E17+E20+E23+E26+E29</f>
        <v>2370000000</v>
      </c>
      <c r="F11" s="126">
        <f t="shared" ref="F11:H12" si="5">F14+F17+F20+F23+F26+F29</f>
        <v>2198968086</v>
      </c>
      <c r="G11" s="126">
        <f t="shared" si="5"/>
        <v>945757387</v>
      </c>
      <c r="H11" s="126">
        <f t="shared" si="5"/>
        <v>1660120</v>
      </c>
      <c r="I11" s="127">
        <f t="shared" si="3"/>
        <v>1251550579</v>
      </c>
      <c r="J11" s="127">
        <f t="shared" si="4"/>
        <v>831571149</v>
      </c>
      <c r="K11" s="126">
        <f>K14+K17+K20+K23+K26+K29</f>
        <v>419979430</v>
      </c>
      <c r="L11" s="127">
        <f t="shared" si="0"/>
        <v>39.905374978902955</v>
      </c>
      <c r="M11" s="128">
        <f t="shared" si="1"/>
        <v>43.009145654331249</v>
      </c>
    </row>
    <row r="12" spans="2:16" s="9" customFormat="1" ht="20.100000000000001" customHeight="1" x14ac:dyDescent="0.15">
      <c r="B12" s="222"/>
      <c r="C12" s="125" t="s">
        <v>86</v>
      </c>
      <c r="D12" s="125"/>
      <c r="E12" s="126">
        <f>E15+E18+E21+E24+E27+E30</f>
        <v>0</v>
      </c>
      <c r="F12" s="126">
        <f t="shared" si="5"/>
        <v>24011660051</v>
      </c>
      <c r="G12" s="126">
        <f t="shared" si="5"/>
        <v>1349245180</v>
      </c>
      <c r="H12" s="126">
        <f t="shared" si="5"/>
        <v>416278615</v>
      </c>
      <c r="I12" s="127">
        <f t="shared" si="3"/>
        <v>22246136256</v>
      </c>
      <c r="J12" s="127">
        <f t="shared" si="4"/>
        <v>22246136256</v>
      </c>
      <c r="K12" s="126">
        <f>K15+K18+K21+K24+K27+K30</f>
        <v>0</v>
      </c>
      <c r="L12" s="127">
        <f t="shared" si="0"/>
        <v>0</v>
      </c>
      <c r="M12" s="128">
        <f t="shared" si="1"/>
        <v>5.6191249465228399</v>
      </c>
    </row>
    <row r="13" spans="2:16" s="9" customFormat="1" ht="20.100000000000001" customHeight="1" x14ac:dyDescent="0.15">
      <c r="B13" s="106" t="s">
        <v>88</v>
      </c>
      <c r="C13" s="107"/>
      <c r="D13" s="107"/>
      <c r="E13" s="52">
        <f>SUM(E14:E15)</f>
        <v>0</v>
      </c>
      <c r="F13" s="52">
        <f>SUM(F14:F15)</f>
        <v>194854270</v>
      </c>
      <c r="G13" s="52">
        <f>SUM(G14:G15)</f>
        <v>6320930</v>
      </c>
      <c r="H13" s="52">
        <f>SUM(H14:H15)</f>
        <v>0</v>
      </c>
      <c r="I13" s="52">
        <f t="shared" si="3"/>
        <v>188533340</v>
      </c>
      <c r="J13" s="52">
        <f t="shared" si="4"/>
        <v>188085010</v>
      </c>
      <c r="K13" s="52">
        <f>SUM(K14:K15)</f>
        <v>448330</v>
      </c>
      <c r="L13" s="52">
        <f t="shared" si="0"/>
        <v>0</v>
      </c>
      <c r="M13" s="66">
        <f t="shared" si="1"/>
        <v>3.2439268587750218</v>
      </c>
    </row>
    <row r="14" spans="2:16" s="9" customFormat="1" ht="20.100000000000001" customHeight="1" x14ac:dyDescent="0.15">
      <c r="B14" s="70" t="s">
        <v>0</v>
      </c>
      <c r="C14" s="11" t="s">
        <v>85</v>
      </c>
      <c r="D14" s="11"/>
      <c r="E14" s="35"/>
      <c r="F14" s="35">
        <v>10781200</v>
      </c>
      <c r="G14" s="35">
        <v>6064540</v>
      </c>
      <c r="H14" s="35"/>
      <c r="I14" s="25">
        <f t="shared" si="3"/>
        <v>4716660</v>
      </c>
      <c r="J14" s="25">
        <f t="shared" si="4"/>
        <v>4268330</v>
      </c>
      <c r="K14" s="25">
        <v>448330</v>
      </c>
      <c r="L14" s="25">
        <f t="shared" si="0"/>
        <v>0</v>
      </c>
      <c r="M14" s="67">
        <f t="shared" si="1"/>
        <v>56.25106667161355</v>
      </c>
    </row>
    <row r="15" spans="2:16" s="9" customFormat="1" ht="20.100000000000001" customHeight="1" x14ac:dyDescent="0.15">
      <c r="B15" s="71"/>
      <c r="C15" s="11" t="s">
        <v>86</v>
      </c>
      <c r="D15" s="11"/>
      <c r="E15" s="35"/>
      <c r="F15" s="35">
        <v>184073070</v>
      </c>
      <c r="G15" s="35">
        <v>256390</v>
      </c>
      <c r="H15" s="35"/>
      <c r="I15" s="25">
        <f t="shared" si="3"/>
        <v>183816680</v>
      </c>
      <c r="J15" s="25">
        <f t="shared" si="4"/>
        <v>183816680</v>
      </c>
      <c r="K15" s="25"/>
      <c r="L15" s="25">
        <f t="shared" si="0"/>
        <v>0</v>
      </c>
      <c r="M15" s="67">
        <f t="shared" si="1"/>
        <v>0.1392870776806189</v>
      </c>
      <c r="O15" s="122"/>
      <c r="P15" s="122"/>
    </row>
    <row r="16" spans="2:16" s="9" customFormat="1" ht="20.100000000000001" customHeight="1" x14ac:dyDescent="0.15">
      <c r="B16" s="106" t="s">
        <v>89</v>
      </c>
      <c r="C16" s="107"/>
      <c r="D16" s="107"/>
      <c r="E16" s="52">
        <f>SUM(E17:E18)</f>
        <v>1350000000</v>
      </c>
      <c r="F16" s="52">
        <f>SUM(F17:F18)</f>
        <v>13952655497</v>
      </c>
      <c r="G16" s="52">
        <f>SUM(G17:G18)</f>
        <v>978779184</v>
      </c>
      <c r="H16" s="52">
        <f>SUM(H17:H18)</f>
        <v>279458745</v>
      </c>
      <c r="I16" s="52">
        <f t="shared" si="3"/>
        <v>12694417568</v>
      </c>
      <c r="J16" s="52">
        <f t="shared" si="4"/>
        <v>12594077468</v>
      </c>
      <c r="K16" s="52">
        <f>SUM(K17:K18)</f>
        <v>100340100</v>
      </c>
      <c r="L16" s="52">
        <f t="shared" ref="L16:L21" si="6">IFERROR(G16/E16,0)*100</f>
        <v>72.502161777777772</v>
      </c>
      <c r="M16" s="66">
        <f t="shared" ref="M16:M21" si="7">IFERROR(G16/F16,0)*100</f>
        <v>7.0150028731838896</v>
      </c>
    </row>
    <row r="17" spans="2:16" s="9" customFormat="1" ht="20.100000000000001" customHeight="1" x14ac:dyDescent="0.15">
      <c r="B17" s="70" t="s">
        <v>0</v>
      </c>
      <c r="C17" s="11" t="s">
        <v>85</v>
      </c>
      <c r="D17" s="11"/>
      <c r="E17" s="35">
        <v>1350000000</v>
      </c>
      <c r="F17" s="35">
        <v>644710620</v>
      </c>
      <c r="G17" s="35">
        <v>212625840</v>
      </c>
      <c r="H17" s="35">
        <v>1638560</v>
      </c>
      <c r="I17" s="25">
        <f t="shared" si="3"/>
        <v>430446220</v>
      </c>
      <c r="J17" s="25">
        <f t="shared" si="4"/>
        <v>330106120</v>
      </c>
      <c r="K17" s="25">
        <v>100340100</v>
      </c>
      <c r="L17" s="25">
        <f t="shared" si="6"/>
        <v>15.750062222222223</v>
      </c>
      <c r="M17" s="67">
        <f t="shared" si="7"/>
        <v>32.980043046289516</v>
      </c>
    </row>
    <row r="18" spans="2:16" s="9" customFormat="1" ht="20.100000000000001" customHeight="1" x14ac:dyDescent="0.15">
      <c r="B18" s="71"/>
      <c r="C18" s="11" t="s">
        <v>86</v>
      </c>
      <c r="D18" s="11"/>
      <c r="E18" s="35"/>
      <c r="F18" s="35">
        <v>13307944877</v>
      </c>
      <c r="G18" s="35">
        <v>766153344</v>
      </c>
      <c r="H18" s="35">
        <v>277820185</v>
      </c>
      <c r="I18" s="25">
        <f t="shared" si="3"/>
        <v>12263971348</v>
      </c>
      <c r="J18" s="25">
        <f t="shared" si="4"/>
        <v>12263971348</v>
      </c>
      <c r="K18" s="25"/>
      <c r="L18" s="25">
        <f t="shared" si="6"/>
        <v>0</v>
      </c>
      <c r="M18" s="67">
        <f t="shared" si="7"/>
        <v>5.7571123947480114</v>
      </c>
      <c r="O18" s="122"/>
      <c r="P18" s="122"/>
    </row>
    <row r="19" spans="2:16" s="9" customFormat="1" ht="20.100000000000001" customHeight="1" x14ac:dyDescent="0.15">
      <c r="B19" s="106" t="s">
        <v>90</v>
      </c>
      <c r="C19" s="107"/>
      <c r="D19" s="107"/>
      <c r="E19" s="52">
        <f>SUM(E20:E21)</f>
        <v>720000000</v>
      </c>
      <c r="F19" s="52">
        <f>SUM(F20:F21)</f>
        <v>4494428647</v>
      </c>
      <c r="G19" s="52">
        <f>SUM(G20:G21)</f>
        <v>550141616</v>
      </c>
      <c r="H19" s="52">
        <f>SUM(H20:H21)</f>
        <v>103346020</v>
      </c>
      <c r="I19" s="52">
        <f t="shared" si="3"/>
        <v>3840941011</v>
      </c>
      <c r="J19" s="52">
        <f t="shared" si="4"/>
        <v>3793031011</v>
      </c>
      <c r="K19" s="52">
        <f>SUM(K20:K21)</f>
        <v>47910000</v>
      </c>
      <c r="L19" s="52">
        <f t="shared" si="6"/>
        <v>76.408557777777773</v>
      </c>
      <c r="M19" s="66">
        <f t="shared" si="7"/>
        <v>12.240523973324523</v>
      </c>
    </row>
    <row r="20" spans="2:16" s="9" customFormat="1" ht="20.100000000000001" customHeight="1" x14ac:dyDescent="0.15">
      <c r="B20" s="70" t="s">
        <v>0</v>
      </c>
      <c r="C20" s="11" t="s">
        <v>85</v>
      </c>
      <c r="D20" s="11"/>
      <c r="E20" s="35">
        <v>720000000</v>
      </c>
      <c r="F20" s="35">
        <v>409692530</v>
      </c>
      <c r="G20" s="35">
        <v>212251340</v>
      </c>
      <c r="H20" s="35">
        <v>21560</v>
      </c>
      <c r="I20" s="25">
        <f t="shared" si="3"/>
        <v>197419630</v>
      </c>
      <c r="J20" s="25">
        <f t="shared" si="4"/>
        <v>149509630</v>
      </c>
      <c r="K20" s="25">
        <v>47910000</v>
      </c>
      <c r="L20" s="25">
        <f t="shared" si="6"/>
        <v>29.479352777777777</v>
      </c>
      <c r="M20" s="67">
        <f t="shared" si="7"/>
        <v>51.807471324898216</v>
      </c>
    </row>
    <row r="21" spans="2:16" s="9" customFormat="1" ht="20.100000000000001" customHeight="1" x14ac:dyDescent="0.15">
      <c r="B21" s="71"/>
      <c r="C21" s="11" t="s">
        <v>86</v>
      </c>
      <c r="D21" s="11"/>
      <c r="E21" s="35"/>
      <c r="F21" s="35">
        <v>4084736117</v>
      </c>
      <c r="G21" s="35">
        <v>337890276</v>
      </c>
      <c r="H21" s="35">
        <v>103324460</v>
      </c>
      <c r="I21" s="25">
        <f t="shared" si="3"/>
        <v>3643521381</v>
      </c>
      <c r="J21" s="25">
        <f t="shared" si="4"/>
        <v>3643521381</v>
      </c>
      <c r="K21" s="25"/>
      <c r="L21" s="25">
        <f t="shared" si="6"/>
        <v>0</v>
      </c>
      <c r="M21" s="67">
        <f t="shared" si="7"/>
        <v>8.2720221410082342</v>
      </c>
      <c r="O21" s="122"/>
      <c r="P21" s="122"/>
    </row>
    <row r="22" spans="2:16" s="9" customFormat="1" ht="20.100000000000001" customHeight="1" x14ac:dyDescent="0.15">
      <c r="B22" s="106" t="s">
        <v>91</v>
      </c>
      <c r="C22" s="107"/>
      <c r="D22" s="107"/>
      <c r="E22" s="52">
        <f>SUM(E23:E24)</f>
        <v>0</v>
      </c>
      <c r="F22" s="52">
        <f>SUM(F23:F24)</f>
        <v>727550924</v>
      </c>
      <c r="G22" s="52">
        <f>SUM(G23:G24)</f>
        <v>18068000</v>
      </c>
      <c r="H22" s="52">
        <f>SUM(H23:H24)</f>
        <v>35133970</v>
      </c>
      <c r="I22" s="52">
        <f t="shared" si="3"/>
        <v>674348954</v>
      </c>
      <c r="J22" s="52">
        <f t="shared" si="4"/>
        <v>674348954</v>
      </c>
      <c r="K22" s="52">
        <f>SUM(K23:K24)</f>
        <v>0</v>
      </c>
      <c r="L22" s="52">
        <f t="shared" ref="L22:L33" si="8">IFERROR(G22/E22,0)*100</f>
        <v>0</v>
      </c>
      <c r="M22" s="66">
        <f t="shared" ref="M22:M33" si="9">IFERROR(G22/F22,0)*100</f>
        <v>2.4834000485717205</v>
      </c>
    </row>
    <row r="23" spans="2:16" s="9" customFormat="1" ht="20.100000000000001" customHeight="1" x14ac:dyDescent="0.15">
      <c r="B23" s="70" t="s">
        <v>0</v>
      </c>
      <c r="C23" s="11" t="s">
        <v>85</v>
      </c>
      <c r="D23" s="11"/>
      <c r="E23" s="35"/>
      <c r="F23" s="35"/>
      <c r="G23" s="35"/>
      <c r="H23" s="35"/>
      <c r="I23" s="25">
        <f t="shared" si="3"/>
        <v>0</v>
      </c>
      <c r="J23" s="25">
        <f t="shared" si="4"/>
        <v>0</v>
      </c>
      <c r="K23" s="25"/>
      <c r="L23" s="25">
        <f t="shared" si="8"/>
        <v>0</v>
      </c>
      <c r="M23" s="67">
        <f t="shared" si="9"/>
        <v>0</v>
      </c>
    </row>
    <row r="24" spans="2:16" s="9" customFormat="1" ht="20.100000000000001" customHeight="1" x14ac:dyDescent="0.15">
      <c r="B24" s="71"/>
      <c r="C24" s="11" t="s">
        <v>86</v>
      </c>
      <c r="D24" s="11"/>
      <c r="E24" s="35"/>
      <c r="F24" s="35">
        <v>727550924</v>
      </c>
      <c r="G24" s="35">
        <v>18068000</v>
      </c>
      <c r="H24" s="35">
        <v>35133970</v>
      </c>
      <c r="I24" s="25">
        <f t="shared" si="3"/>
        <v>674348954</v>
      </c>
      <c r="J24" s="25">
        <f t="shared" si="4"/>
        <v>674348954</v>
      </c>
      <c r="K24" s="25"/>
      <c r="L24" s="25">
        <f t="shared" si="8"/>
        <v>0</v>
      </c>
      <c r="M24" s="67">
        <f t="shared" si="9"/>
        <v>2.4834000485717205</v>
      </c>
      <c r="O24" s="122"/>
      <c r="P24" s="122"/>
    </row>
    <row r="25" spans="2:16" s="9" customFormat="1" ht="20.100000000000001" customHeight="1" x14ac:dyDescent="0.15">
      <c r="B25" s="106" t="s">
        <v>92</v>
      </c>
      <c r="C25" s="107"/>
      <c r="D25" s="107"/>
      <c r="E25" s="52">
        <f>SUM(E26:E27)</f>
        <v>0</v>
      </c>
      <c r="F25" s="52">
        <f>SUM(F26:F27)</f>
        <v>3863298123</v>
      </c>
      <c r="G25" s="52">
        <f>SUM(G26:G27)</f>
        <v>2510000</v>
      </c>
      <c r="H25" s="52">
        <f>SUM(H26:H27)</f>
        <v>0</v>
      </c>
      <c r="I25" s="52">
        <f t="shared" si="3"/>
        <v>3860788123</v>
      </c>
      <c r="J25" s="52">
        <f t="shared" si="4"/>
        <v>3860788123</v>
      </c>
      <c r="K25" s="52">
        <f>SUM(K26:K27)</f>
        <v>0</v>
      </c>
      <c r="L25" s="52">
        <f t="shared" si="8"/>
        <v>0</v>
      </c>
      <c r="M25" s="66">
        <f t="shared" si="9"/>
        <v>6.4970393691773612E-2</v>
      </c>
    </row>
    <row r="26" spans="2:16" s="9" customFormat="1" ht="20.100000000000001" customHeight="1" x14ac:dyDescent="0.15">
      <c r="B26" s="70" t="s">
        <v>0</v>
      </c>
      <c r="C26" s="11" t="s">
        <v>85</v>
      </c>
      <c r="D26" s="11"/>
      <c r="E26" s="35"/>
      <c r="F26" s="35"/>
      <c r="G26" s="35"/>
      <c r="H26" s="35"/>
      <c r="I26" s="25">
        <f t="shared" si="3"/>
        <v>0</v>
      </c>
      <c r="J26" s="25">
        <f t="shared" si="4"/>
        <v>0</v>
      </c>
      <c r="K26" s="25"/>
      <c r="L26" s="25">
        <f t="shared" si="8"/>
        <v>0</v>
      </c>
      <c r="M26" s="67">
        <f t="shared" si="9"/>
        <v>0</v>
      </c>
    </row>
    <row r="27" spans="2:16" s="9" customFormat="1" ht="20.100000000000001" customHeight="1" x14ac:dyDescent="0.15">
      <c r="B27" s="71"/>
      <c r="C27" s="11" t="s">
        <v>86</v>
      </c>
      <c r="D27" s="11"/>
      <c r="E27" s="35"/>
      <c r="F27" s="35">
        <v>3863298123</v>
      </c>
      <c r="G27" s="35">
        <v>2510000</v>
      </c>
      <c r="H27" s="35"/>
      <c r="I27" s="25">
        <f t="shared" si="3"/>
        <v>3860788123</v>
      </c>
      <c r="J27" s="25">
        <f t="shared" si="4"/>
        <v>3860788123</v>
      </c>
      <c r="K27" s="25"/>
      <c r="L27" s="25">
        <f t="shared" si="8"/>
        <v>0</v>
      </c>
      <c r="M27" s="67">
        <f t="shared" si="9"/>
        <v>6.4970393691773612E-2</v>
      </c>
      <c r="O27" s="122"/>
      <c r="P27" s="122"/>
    </row>
    <row r="28" spans="2:16" s="9" customFormat="1" ht="20.100000000000001" customHeight="1" x14ac:dyDescent="0.15">
      <c r="B28" s="106" t="s">
        <v>93</v>
      </c>
      <c r="C28" s="107"/>
      <c r="D28" s="107"/>
      <c r="E28" s="52">
        <f>SUM(E29:E30)</f>
        <v>300000000</v>
      </c>
      <c r="F28" s="52">
        <f>SUM(F29:F30)</f>
        <v>2977840676</v>
      </c>
      <c r="G28" s="52">
        <f>SUM(G29:G30)</f>
        <v>739182837</v>
      </c>
      <c r="H28" s="52">
        <f>SUM(H29:H30)</f>
        <v>0</v>
      </c>
      <c r="I28" s="52">
        <f t="shared" si="3"/>
        <v>2238657839</v>
      </c>
      <c r="J28" s="52">
        <f t="shared" si="4"/>
        <v>1967376839</v>
      </c>
      <c r="K28" s="52">
        <f>SUM(K29:K30)</f>
        <v>271281000</v>
      </c>
      <c r="L28" s="52">
        <f t="shared" si="8"/>
        <v>246.39427899999998</v>
      </c>
      <c r="M28" s="66">
        <f t="shared" si="9"/>
        <v>24.82277990751712</v>
      </c>
    </row>
    <row r="29" spans="2:16" s="9" customFormat="1" ht="20.100000000000001" customHeight="1" x14ac:dyDescent="0.15">
      <c r="B29" s="70" t="s">
        <v>0</v>
      </c>
      <c r="C29" s="11" t="s">
        <v>85</v>
      </c>
      <c r="D29" s="11"/>
      <c r="E29" s="35">
        <v>300000000</v>
      </c>
      <c r="F29" s="35">
        <v>1133783736</v>
      </c>
      <c r="G29" s="35">
        <v>514815667</v>
      </c>
      <c r="H29" s="35"/>
      <c r="I29" s="25">
        <f t="shared" si="3"/>
        <v>618968069</v>
      </c>
      <c r="J29" s="25">
        <f t="shared" si="4"/>
        <v>347687069</v>
      </c>
      <c r="K29" s="25">
        <v>271281000</v>
      </c>
      <c r="L29" s="25">
        <f t="shared" si="8"/>
        <v>171.60522233333333</v>
      </c>
      <c r="M29" s="67">
        <f t="shared" si="9"/>
        <v>45.406866464346599</v>
      </c>
    </row>
    <row r="30" spans="2:16" s="9" customFormat="1" ht="20.100000000000001" customHeight="1" thickBot="1" x14ac:dyDescent="0.2">
      <c r="B30" s="71"/>
      <c r="C30" s="11" t="s">
        <v>86</v>
      </c>
      <c r="D30" s="11"/>
      <c r="E30" s="35"/>
      <c r="F30" s="35">
        <v>1844056940</v>
      </c>
      <c r="G30" s="35">
        <v>224367170</v>
      </c>
      <c r="H30" s="35"/>
      <c r="I30" s="25">
        <f t="shared" si="3"/>
        <v>1619689770</v>
      </c>
      <c r="J30" s="25">
        <f t="shared" si="4"/>
        <v>1619689770</v>
      </c>
      <c r="K30" s="25"/>
      <c r="L30" s="25">
        <f t="shared" si="8"/>
        <v>0</v>
      </c>
      <c r="M30" s="67">
        <f t="shared" si="9"/>
        <v>12.167041327910406</v>
      </c>
      <c r="O30" s="122"/>
      <c r="P30" s="122"/>
    </row>
    <row r="31" spans="2:16" s="9" customFormat="1" ht="20.100000000000001" customHeight="1" x14ac:dyDescent="0.15">
      <c r="B31" s="214" t="s">
        <v>94</v>
      </c>
      <c r="C31" s="215"/>
      <c r="D31" s="215"/>
      <c r="E31" s="133">
        <f>SUM(E32:E33)</f>
        <v>2680000000</v>
      </c>
      <c r="F31" s="133">
        <f>SUM(F32:F33)</f>
        <v>8249605232</v>
      </c>
      <c r="G31" s="133">
        <f>SUM(G32:G33)</f>
        <v>2465209319</v>
      </c>
      <c r="H31" s="133">
        <f>SUM(H32:H33)</f>
        <v>104765360</v>
      </c>
      <c r="I31" s="133">
        <f t="shared" si="3"/>
        <v>5679630553</v>
      </c>
      <c r="J31" s="133">
        <f t="shared" si="4"/>
        <v>5426580553</v>
      </c>
      <c r="K31" s="133">
        <f>SUM(K32:K33)</f>
        <v>253050000</v>
      </c>
      <c r="L31" s="133">
        <f t="shared" si="8"/>
        <v>91.985422350746276</v>
      </c>
      <c r="M31" s="187">
        <f t="shared" si="9"/>
        <v>29.882754988535915</v>
      </c>
    </row>
    <row r="32" spans="2:16" s="9" customFormat="1" ht="20.100000000000001" customHeight="1" x14ac:dyDescent="0.15">
      <c r="B32" s="216"/>
      <c r="C32" s="125" t="s">
        <v>85</v>
      </c>
      <c r="D32" s="125"/>
      <c r="E32" s="126">
        <f>E35</f>
        <v>1980000000</v>
      </c>
      <c r="F32" s="126">
        <f t="shared" ref="F32:H33" si="10">F35</f>
        <v>2632492350</v>
      </c>
      <c r="G32" s="126">
        <f t="shared" si="10"/>
        <v>1834674860</v>
      </c>
      <c r="H32" s="126">
        <f t="shared" si="10"/>
        <v>0</v>
      </c>
      <c r="I32" s="127">
        <f t="shared" si="3"/>
        <v>797817490</v>
      </c>
      <c r="J32" s="127">
        <f t="shared" si="4"/>
        <v>544767490</v>
      </c>
      <c r="K32" s="127">
        <f>K35</f>
        <v>253050000</v>
      </c>
      <c r="L32" s="127">
        <f t="shared" si="8"/>
        <v>92.660346464646466</v>
      </c>
      <c r="M32" s="128">
        <f t="shared" si="9"/>
        <v>69.69345456977301</v>
      </c>
    </row>
    <row r="33" spans="2:16" s="9" customFormat="1" ht="20.100000000000001" customHeight="1" thickBot="1" x14ac:dyDescent="0.2">
      <c r="B33" s="217"/>
      <c r="C33" s="134" t="s">
        <v>86</v>
      </c>
      <c r="D33" s="134"/>
      <c r="E33" s="135">
        <f>E36</f>
        <v>700000000</v>
      </c>
      <c r="F33" s="135">
        <f t="shared" si="10"/>
        <v>5617112882</v>
      </c>
      <c r="G33" s="135">
        <f t="shared" si="10"/>
        <v>630534459</v>
      </c>
      <c r="H33" s="135">
        <f t="shared" si="10"/>
        <v>104765360</v>
      </c>
      <c r="I33" s="136">
        <f t="shared" si="3"/>
        <v>4881813063</v>
      </c>
      <c r="J33" s="136">
        <f t="shared" si="4"/>
        <v>4881813063</v>
      </c>
      <c r="K33" s="136">
        <f>K36</f>
        <v>0</v>
      </c>
      <c r="L33" s="136">
        <f t="shared" si="8"/>
        <v>90.076351285714281</v>
      </c>
      <c r="M33" s="137">
        <f t="shared" si="9"/>
        <v>11.225241013413552</v>
      </c>
    </row>
    <row r="34" spans="2:16" s="9" customFormat="1" ht="20.100000000000001" customHeight="1" x14ac:dyDescent="0.15">
      <c r="B34" s="106" t="s">
        <v>95</v>
      </c>
      <c r="C34" s="107"/>
      <c r="D34" s="107"/>
      <c r="E34" s="52">
        <f>SUM(E35:E36)</f>
        <v>2680000000</v>
      </c>
      <c r="F34" s="52">
        <f>SUM(F35:F36)</f>
        <v>8249605232</v>
      </c>
      <c r="G34" s="52">
        <f>SUM(G35:G36)</f>
        <v>2465209319</v>
      </c>
      <c r="H34" s="52">
        <f>SUM(H35:H36)</f>
        <v>104765360</v>
      </c>
      <c r="I34" s="52">
        <f t="shared" si="3"/>
        <v>5679630553</v>
      </c>
      <c r="J34" s="52">
        <f t="shared" si="4"/>
        <v>5426580553</v>
      </c>
      <c r="K34" s="52">
        <f>SUM(K35:K36)</f>
        <v>253050000</v>
      </c>
      <c r="L34" s="52">
        <f>IFERROR(G34/E34,0)*100</f>
        <v>91.985422350746276</v>
      </c>
      <c r="M34" s="66">
        <f>IFERROR(G34/F34,0)*100</f>
        <v>29.882754988535915</v>
      </c>
    </row>
    <row r="35" spans="2:16" s="9" customFormat="1" ht="20.100000000000001" customHeight="1" x14ac:dyDescent="0.15">
      <c r="B35" s="218" t="s">
        <v>0</v>
      </c>
      <c r="C35" s="96" t="s">
        <v>85</v>
      </c>
      <c r="D35" s="96"/>
      <c r="E35" s="131">
        <v>1980000000</v>
      </c>
      <c r="F35" s="131">
        <v>2632492350</v>
      </c>
      <c r="G35" s="131">
        <v>1834674860</v>
      </c>
      <c r="H35" s="131"/>
      <c r="I35" s="98">
        <f t="shared" si="3"/>
        <v>797817490</v>
      </c>
      <c r="J35" s="98">
        <f t="shared" si="4"/>
        <v>544767490</v>
      </c>
      <c r="K35" s="98">
        <v>253050000</v>
      </c>
      <c r="L35" s="98">
        <f>IFERROR(G35/E35,0)*100</f>
        <v>92.660346464646466</v>
      </c>
      <c r="M35" s="132">
        <f>IFERROR(G35/F35,0)*100</f>
        <v>69.69345456977301</v>
      </c>
    </row>
    <row r="36" spans="2:16" s="9" customFormat="1" ht="20.100000000000001" customHeight="1" thickBot="1" x14ac:dyDescent="0.2">
      <c r="B36" s="219"/>
      <c r="C36" s="53" t="s">
        <v>86</v>
      </c>
      <c r="D36" s="53"/>
      <c r="E36" s="54">
        <v>700000000</v>
      </c>
      <c r="F36" s="54">
        <v>5617112882</v>
      </c>
      <c r="G36" s="54">
        <v>630534459</v>
      </c>
      <c r="H36" s="54">
        <v>104765360</v>
      </c>
      <c r="I36" s="30">
        <f t="shared" si="3"/>
        <v>4881813063</v>
      </c>
      <c r="J36" s="30">
        <f t="shared" si="4"/>
        <v>4881813063</v>
      </c>
      <c r="K36" s="30"/>
      <c r="L36" s="30">
        <f>IFERROR(G36/E36,0)*100</f>
        <v>90.076351285714281</v>
      </c>
      <c r="M36" s="138">
        <f>IFERROR(G36/F36,0)*100</f>
        <v>11.225241013413552</v>
      </c>
      <c r="O36" s="122"/>
      <c r="P36" s="122"/>
    </row>
  </sheetData>
  <mergeCells count="12">
    <mergeCell ref="B2:M2"/>
    <mergeCell ref="L3:M3"/>
    <mergeCell ref="B4:D4"/>
    <mergeCell ref="L4:M4"/>
    <mergeCell ref="L5:M5"/>
    <mergeCell ref="B7:D7"/>
    <mergeCell ref="B8:B9"/>
    <mergeCell ref="B31:D31"/>
    <mergeCell ref="B32:B33"/>
    <mergeCell ref="B35:B36"/>
    <mergeCell ref="B10:D10"/>
    <mergeCell ref="B11:B12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50"/>
  <sheetViews>
    <sheetView showGridLines="0" topLeftCell="A19" zoomScaleNormal="100" workbookViewId="0">
      <selection activeCell="N35" sqref="N35"/>
    </sheetView>
  </sheetViews>
  <sheetFormatPr defaultRowHeight="13.5" x14ac:dyDescent="0.15"/>
  <cols>
    <col min="1" max="1" width="1.77734375" style="13" customWidth="1"/>
    <col min="2" max="2" width="1.21875" style="19" customWidth="1"/>
    <col min="3" max="3" width="24.44140625" style="19" bestFit="1" customWidth="1"/>
    <col min="4" max="4" width="13.77734375" style="19" customWidth="1"/>
    <col min="5" max="6" width="13.77734375" style="20" customWidth="1"/>
    <col min="7" max="10" width="13.77734375" style="19" customWidth="1"/>
    <col min="11" max="12" width="8.77734375" style="19" customWidth="1"/>
    <col min="13" max="16384" width="8.88671875" style="13"/>
  </cols>
  <sheetData>
    <row r="1" spans="2:12" ht="32.25" customHeight="1" x14ac:dyDescent="0.15">
      <c r="B1" s="235" t="s">
        <v>153</v>
      </c>
      <c r="C1" s="235"/>
      <c r="D1" s="235"/>
      <c r="E1" s="235"/>
      <c r="F1" s="235"/>
      <c r="G1" s="235"/>
      <c r="H1" s="235"/>
      <c r="I1" s="235"/>
      <c r="J1" s="235"/>
      <c r="K1" s="235"/>
      <c r="L1" s="235"/>
    </row>
    <row r="2" spans="2:12" ht="26.25" customHeight="1" x14ac:dyDescent="0.15">
      <c r="B2" s="14"/>
      <c r="C2" s="15"/>
      <c r="D2" s="2"/>
      <c r="E2" s="2"/>
      <c r="F2" s="2"/>
      <c r="G2" s="2"/>
      <c r="J2" s="38" t="s">
        <v>15</v>
      </c>
      <c r="K2" s="201" t="s">
        <v>149</v>
      </c>
      <c r="L2" s="201"/>
    </row>
    <row r="3" spans="2:12" s="16" customFormat="1" ht="14.25" customHeight="1" thickBot="1" x14ac:dyDescent="0.2">
      <c r="B3" s="202" t="str">
        <f>'군구세외 일반회계 '!B4:D4</f>
        <v>2022. 8월</v>
      </c>
      <c r="C3" s="202"/>
      <c r="D3" s="202"/>
      <c r="E3" s="39"/>
      <c r="F3" s="39"/>
      <c r="G3" s="39"/>
      <c r="H3" s="39"/>
      <c r="I3" s="39"/>
      <c r="J3" s="39"/>
      <c r="K3" s="203" t="s">
        <v>16</v>
      </c>
      <c r="L3" s="203"/>
    </row>
    <row r="4" spans="2:12" s="16" customFormat="1" ht="16.5" customHeight="1" x14ac:dyDescent="0.15">
      <c r="B4" s="236" t="s">
        <v>17</v>
      </c>
      <c r="C4" s="237"/>
      <c r="D4" s="240" t="s">
        <v>18</v>
      </c>
      <c r="E4" s="240" t="s">
        <v>19</v>
      </c>
      <c r="F4" s="240" t="s">
        <v>20</v>
      </c>
      <c r="G4" s="240" t="s">
        <v>21</v>
      </c>
      <c r="H4" s="109" t="s">
        <v>81</v>
      </c>
      <c r="I4" s="108"/>
      <c r="J4" s="109"/>
      <c r="K4" s="237" t="s">
        <v>75</v>
      </c>
      <c r="L4" s="242"/>
    </row>
    <row r="5" spans="2:12" s="16" customFormat="1" ht="25.5" customHeight="1" thickBot="1" x14ac:dyDescent="0.2">
      <c r="B5" s="238"/>
      <c r="C5" s="239"/>
      <c r="D5" s="241"/>
      <c r="E5" s="239"/>
      <c r="F5" s="239"/>
      <c r="G5" s="239"/>
      <c r="H5" s="113" t="s">
        <v>82</v>
      </c>
      <c r="I5" s="113" t="s">
        <v>83</v>
      </c>
      <c r="J5" s="113" t="s">
        <v>84</v>
      </c>
      <c r="K5" s="31" t="s">
        <v>23</v>
      </c>
      <c r="L5" s="32" t="s">
        <v>24</v>
      </c>
    </row>
    <row r="6" spans="2:12" s="16" customFormat="1" ht="22.5" customHeight="1" thickBot="1" x14ac:dyDescent="0.2">
      <c r="B6" s="229" t="s">
        <v>25</v>
      </c>
      <c r="C6" s="230"/>
      <c r="D6" s="21">
        <f>D7+D14+D29</f>
        <v>0</v>
      </c>
      <c r="E6" s="21">
        <f>E7+E14+E29</f>
        <v>12085722374</v>
      </c>
      <c r="F6" s="21">
        <f>F7+F14+F29</f>
        <v>11255676990</v>
      </c>
      <c r="G6" s="21">
        <f>G7+G14+G29</f>
        <v>0</v>
      </c>
      <c r="H6" s="21">
        <f t="shared" ref="H6:H16" si="0">(E6-(F6+G6))</f>
        <v>830045384</v>
      </c>
      <c r="I6" s="21">
        <f t="shared" ref="I6:I16" si="1">H6-J6</f>
        <v>830045384</v>
      </c>
      <c r="J6" s="21">
        <f>J7+J14+J29</f>
        <v>0</v>
      </c>
      <c r="K6" s="40">
        <f t="shared" ref="K6:K16" si="2">IFERROR(F6/E6,0)*100</f>
        <v>93.132016785478413</v>
      </c>
      <c r="L6" s="41">
        <f>IF(F6=0,0,+(F6+G6)/E6)*100</f>
        <v>93.132016785478413</v>
      </c>
    </row>
    <row r="7" spans="2:12" s="16" customFormat="1" ht="22.5" customHeight="1" x14ac:dyDescent="0.15">
      <c r="B7" s="231" t="s">
        <v>26</v>
      </c>
      <c r="C7" s="232"/>
      <c r="D7" s="22">
        <f>D8+D10</f>
        <v>0</v>
      </c>
      <c r="E7" s="22">
        <f>E8+E10</f>
        <v>8650793730</v>
      </c>
      <c r="F7" s="22">
        <f>F8+F10</f>
        <v>8650793730</v>
      </c>
      <c r="G7" s="22">
        <f>G8+G10</f>
        <v>0</v>
      </c>
      <c r="H7" s="22">
        <f t="shared" si="0"/>
        <v>0</v>
      </c>
      <c r="I7" s="22">
        <f t="shared" si="1"/>
        <v>0</v>
      </c>
      <c r="J7" s="22">
        <f>J8+J10</f>
        <v>0</v>
      </c>
      <c r="K7" s="42">
        <f t="shared" si="2"/>
        <v>100</v>
      </c>
      <c r="L7" s="43">
        <f>IF(F7=0,0,+(F7+G7)/E7)*100</f>
        <v>100</v>
      </c>
    </row>
    <row r="8" spans="2:12" ht="22.5" customHeight="1" x14ac:dyDescent="0.15">
      <c r="B8" s="23" t="s">
        <v>129</v>
      </c>
      <c r="C8" s="17"/>
      <c r="D8" s="24">
        <f>SUM(D9:D9)</f>
        <v>0</v>
      </c>
      <c r="E8" s="24">
        <f>SUM(E9:E9)</f>
        <v>0</v>
      </c>
      <c r="F8" s="24">
        <f>SUM(F9:F9)</f>
        <v>0</v>
      </c>
      <c r="G8" s="24">
        <f>SUM(G9:G9)</f>
        <v>0</v>
      </c>
      <c r="H8" s="24">
        <f t="shared" si="0"/>
        <v>0</v>
      </c>
      <c r="I8" s="24">
        <f t="shared" si="1"/>
        <v>0</v>
      </c>
      <c r="J8" s="24">
        <f>SUM(J9:J9)</f>
        <v>0</v>
      </c>
      <c r="K8" s="44">
        <f t="shared" si="2"/>
        <v>0</v>
      </c>
      <c r="L8" s="45">
        <f>IF(F8=0,0,+(F8+G8)/E8)*100</f>
        <v>0</v>
      </c>
    </row>
    <row r="9" spans="2:12" ht="22.5" customHeight="1" x14ac:dyDescent="0.15">
      <c r="B9" s="147"/>
      <c r="C9" s="149" t="s">
        <v>29</v>
      </c>
      <c r="D9" s="35"/>
      <c r="E9" s="35"/>
      <c r="F9" s="35"/>
      <c r="G9" s="35"/>
      <c r="H9" s="25">
        <f t="shared" si="0"/>
        <v>0</v>
      </c>
      <c r="I9" s="25">
        <f t="shared" si="1"/>
        <v>0</v>
      </c>
      <c r="J9" s="25"/>
      <c r="K9" s="33">
        <f t="shared" si="2"/>
        <v>0</v>
      </c>
      <c r="L9" s="34">
        <f>IF(F9=0,0,+(F9+G9)/E9)*100</f>
        <v>0</v>
      </c>
    </row>
    <row r="10" spans="2:12" ht="22.5" customHeight="1" x14ac:dyDescent="0.15">
      <c r="B10" s="23" t="s">
        <v>130</v>
      </c>
      <c r="C10" s="17"/>
      <c r="D10" s="24">
        <f>SUM(D11:D13)</f>
        <v>0</v>
      </c>
      <c r="E10" s="24">
        <f>SUM(E11:E13)</f>
        <v>8650793730</v>
      </c>
      <c r="F10" s="24">
        <f>SUM(F11:F13)</f>
        <v>8650793730</v>
      </c>
      <c r="G10" s="24">
        <f>SUM(G11:G13)</f>
        <v>0</v>
      </c>
      <c r="H10" s="24">
        <f t="shared" si="0"/>
        <v>0</v>
      </c>
      <c r="I10" s="24">
        <f t="shared" si="1"/>
        <v>0</v>
      </c>
      <c r="J10" s="24">
        <f>SUM(J11:J13)</f>
        <v>0</v>
      </c>
      <c r="K10" s="44">
        <f t="shared" si="2"/>
        <v>100</v>
      </c>
      <c r="L10" s="45">
        <f t="shared" ref="L10:L16" si="3">IF(F10=0,0,+(F10+G10)/E10)*100</f>
        <v>100</v>
      </c>
    </row>
    <row r="11" spans="2:12" ht="22.5" customHeight="1" x14ac:dyDescent="0.15">
      <c r="B11" s="225"/>
      <c r="C11" s="149" t="s">
        <v>27</v>
      </c>
      <c r="D11" s="35"/>
      <c r="E11" s="35"/>
      <c r="F11" s="35"/>
      <c r="G11" s="35"/>
      <c r="H11" s="25">
        <f t="shared" si="0"/>
        <v>0</v>
      </c>
      <c r="I11" s="25">
        <f t="shared" si="1"/>
        <v>0</v>
      </c>
      <c r="J11" s="25"/>
      <c r="K11" s="33">
        <f t="shared" si="2"/>
        <v>0</v>
      </c>
      <c r="L11" s="34">
        <f t="shared" si="3"/>
        <v>0</v>
      </c>
    </row>
    <row r="12" spans="2:12" ht="22.5" customHeight="1" x14ac:dyDescent="0.15">
      <c r="B12" s="225"/>
      <c r="C12" s="149" t="s">
        <v>28</v>
      </c>
      <c r="D12" s="35"/>
      <c r="E12" s="35">
        <v>8640688000</v>
      </c>
      <c r="F12" s="35">
        <v>8640688000</v>
      </c>
      <c r="G12" s="35"/>
      <c r="H12" s="25">
        <f t="shared" si="0"/>
        <v>0</v>
      </c>
      <c r="I12" s="25">
        <f t="shared" si="1"/>
        <v>0</v>
      </c>
      <c r="J12" s="25"/>
      <c r="K12" s="33">
        <f t="shared" si="2"/>
        <v>100</v>
      </c>
      <c r="L12" s="34">
        <f t="shared" si="3"/>
        <v>100</v>
      </c>
    </row>
    <row r="13" spans="2:12" s="16" customFormat="1" ht="22.5" customHeight="1" x14ac:dyDescent="0.15">
      <c r="B13" s="225"/>
      <c r="C13" s="149" t="s">
        <v>30</v>
      </c>
      <c r="D13" s="35"/>
      <c r="E13" s="35">
        <v>10105730</v>
      </c>
      <c r="F13" s="35">
        <v>10105730</v>
      </c>
      <c r="G13" s="35"/>
      <c r="H13" s="25">
        <f t="shared" si="0"/>
        <v>0</v>
      </c>
      <c r="I13" s="25">
        <f t="shared" si="1"/>
        <v>0</v>
      </c>
      <c r="J13" s="25"/>
      <c r="K13" s="33">
        <f t="shared" si="2"/>
        <v>100</v>
      </c>
      <c r="L13" s="34">
        <f t="shared" si="3"/>
        <v>100</v>
      </c>
    </row>
    <row r="14" spans="2:12" s="16" customFormat="1" ht="22.5" customHeight="1" x14ac:dyDescent="0.15">
      <c r="B14" s="233" t="s">
        <v>31</v>
      </c>
      <c r="C14" s="234"/>
      <c r="D14" s="28">
        <f>D15+D17</f>
        <v>0</v>
      </c>
      <c r="E14" s="28">
        <f>E15+E17</f>
        <v>1173690274</v>
      </c>
      <c r="F14" s="28">
        <f>F15+F17</f>
        <v>345394890</v>
      </c>
      <c r="G14" s="28">
        <f>G15+G17</f>
        <v>0</v>
      </c>
      <c r="H14" s="22">
        <f t="shared" si="0"/>
        <v>828295384</v>
      </c>
      <c r="I14" s="22">
        <f t="shared" si="1"/>
        <v>828295384</v>
      </c>
      <c r="J14" s="28">
        <f>J15+J17</f>
        <v>0</v>
      </c>
      <c r="K14" s="46">
        <f t="shared" si="2"/>
        <v>29.428112139233765</v>
      </c>
      <c r="L14" s="43">
        <f t="shared" si="3"/>
        <v>29.428112139233765</v>
      </c>
    </row>
    <row r="15" spans="2:12" ht="22.5" customHeight="1" x14ac:dyDescent="0.15">
      <c r="B15" s="23" t="s">
        <v>35</v>
      </c>
      <c r="C15" s="17"/>
      <c r="D15" s="24">
        <f>SUM(D16)</f>
        <v>0</v>
      </c>
      <c r="E15" s="24">
        <f>SUM(E16)</f>
        <v>0</v>
      </c>
      <c r="F15" s="24">
        <f>SUM(F16)</f>
        <v>0</v>
      </c>
      <c r="G15" s="24">
        <f>SUM(G16)</f>
        <v>0</v>
      </c>
      <c r="H15" s="24">
        <f t="shared" si="0"/>
        <v>0</v>
      </c>
      <c r="I15" s="24">
        <f t="shared" si="1"/>
        <v>0</v>
      </c>
      <c r="J15" s="24">
        <f>SUM(J16)</f>
        <v>0</v>
      </c>
      <c r="K15" s="44">
        <f t="shared" si="2"/>
        <v>0</v>
      </c>
      <c r="L15" s="45">
        <f t="shared" si="3"/>
        <v>0</v>
      </c>
    </row>
    <row r="16" spans="2:12" s="16" customFormat="1" ht="22.5" customHeight="1" x14ac:dyDescent="0.15">
      <c r="B16" s="147"/>
      <c r="C16" s="149" t="s">
        <v>39</v>
      </c>
      <c r="D16" s="35"/>
      <c r="E16" s="35"/>
      <c r="F16" s="35"/>
      <c r="G16" s="35"/>
      <c r="H16" s="25">
        <f t="shared" si="0"/>
        <v>0</v>
      </c>
      <c r="I16" s="25">
        <f t="shared" si="1"/>
        <v>0</v>
      </c>
      <c r="J16" s="25"/>
      <c r="K16" s="33">
        <f t="shared" si="2"/>
        <v>0</v>
      </c>
      <c r="L16" s="34">
        <f t="shared" si="3"/>
        <v>0</v>
      </c>
    </row>
    <row r="17" spans="2:12" ht="22.5" customHeight="1" x14ac:dyDescent="0.15">
      <c r="B17" s="23" t="s">
        <v>40</v>
      </c>
      <c r="C17" s="17"/>
      <c r="D17" s="24">
        <f>SUM(D18:D28)</f>
        <v>0</v>
      </c>
      <c r="E17" s="24">
        <f>SUM(E18:E28)</f>
        <v>1173690274</v>
      </c>
      <c r="F17" s="24">
        <f>SUM(F18:F28)</f>
        <v>345394890</v>
      </c>
      <c r="G17" s="24">
        <f>SUM(G18:G28)</f>
        <v>0</v>
      </c>
      <c r="H17" s="24">
        <f t="shared" ref="H17:H27" si="4">(E17-(F17+G17))</f>
        <v>828295384</v>
      </c>
      <c r="I17" s="24">
        <f t="shared" ref="I17:I27" si="5">H17-J17</f>
        <v>828295384</v>
      </c>
      <c r="J17" s="24">
        <f>SUM(J18:J28)</f>
        <v>0</v>
      </c>
      <c r="K17" s="44">
        <f t="shared" ref="K17:K27" si="6">IFERROR(F17/E17,0)*100</f>
        <v>29.428112139233765</v>
      </c>
      <c r="L17" s="45">
        <f t="shared" ref="L17:L27" si="7">IF(F17=0,0,+(F17+G17)/E17)*100</f>
        <v>29.428112139233765</v>
      </c>
    </row>
    <row r="18" spans="2:12" ht="22.5" customHeight="1" x14ac:dyDescent="0.15">
      <c r="B18" s="225"/>
      <c r="C18" s="12" t="s">
        <v>29</v>
      </c>
      <c r="D18" s="35"/>
      <c r="E18" s="35"/>
      <c r="F18" s="35"/>
      <c r="G18" s="35"/>
      <c r="H18" s="25">
        <f t="shared" si="4"/>
        <v>0</v>
      </c>
      <c r="I18" s="25">
        <f t="shared" si="5"/>
        <v>0</v>
      </c>
      <c r="J18" s="25"/>
      <c r="K18" s="33">
        <f t="shared" si="6"/>
        <v>0</v>
      </c>
      <c r="L18" s="34">
        <f t="shared" si="7"/>
        <v>0</v>
      </c>
    </row>
    <row r="19" spans="2:12" ht="22.5" customHeight="1" x14ac:dyDescent="0.15">
      <c r="B19" s="225"/>
      <c r="C19" s="12" t="s">
        <v>27</v>
      </c>
      <c r="D19" s="35"/>
      <c r="E19" s="35"/>
      <c r="F19" s="35"/>
      <c r="G19" s="35"/>
      <c r="H19" s="25">
        <f t="shared" si="4"/>
        <v>0</v>
      </c>
      <c r="I19" s="25">
        <f t="shared" si="5"/>
        <v>0</v>
      </c>
      <c r="J19" s="25"/>
      <c r="K19" s="33">
        <f t="shared" si="6"/>
        <v>0</v>
      </c>
      <c r="L19" s="34">
        <f t="shared" si="7"/>
        <v>0</v>
      </c>
    </row>
    <row r="20" spans="2:12" ht="22.5" customHeight="1" x14ac:dyDescent="0.15">
      <c r="B20" s="225"/>
      <c r="C20" s="12" t="s">
        <v>28</v>
      </c>
      <c r="D20" s="35"/>
      <c r="E20" s="35"/>
      <c r="F20" s="35"/>
      <c r="G20" s="35"/>
      <c r="H20" s="25">
        <f t="shared" si="4"/>
        <v>0</v>
      </c>
      <c r="I20" s="25">
        <f t="shared" si="5"/>
        <v>0</v>
      </c>
      <c r="J20" s="25"/>
      <c r="K20" s="33">
        <f t="shared" si="6"/>
        <v>0</v>
      </c>
      <c r="L20" s="34">
        <f t="shared" si="7"/>
        <v>0</v>
      </c>
    </row>
    <row r="21" spans="2:12" ht="22.5" customHeight="1" x14ac:dyDescent="0.15">
      <c r="B21" s="225"/>
      <c r="C21" s="12" t="s">
        <v>30</v>
      </c>
      <c r="D21" s="35"/>
      <c r="E21" s="35"/>
      <c r="F21" s="35"/>
      <c r="G21" s="35"/>
      <c r="H21" s="25">
        <f t="shared" si="4"/>
        <v>0</v>
      </c>
      <c r="I21" s="25">
        <f t="shared" si="5"/>
        <v>0</v>
      </c>
      <c r="J21" s="25"/>
      <c r="K21" s="33">
        <f t="shared" si="6"/>
        <v>0</v>
      </c>
      <c r="L21" s="34">
        <f t="shared" si="7"/>
        <v>0</v>
      </c>
    </row>
    <row r="22" spans="2:12" ht="22.5" customHeight="1" x14ac:dyDescent="0.15">
      <c r="B22" s="225"/>
      <c r="C22" s="12" t="s">
        <v>39</v>
      </c>
      <c r="D22" s="35"/>
      <c r="E22" s="35"/>
      <c r="F22" s="35"/>
      <c r="G22" s="35"/>
      <c r="H22" s="25">
        <f t="shared" si="4"/>
        <v>0</v>
      </c>
      <c r="I22" s="25">
        <f t="shared" si="5"/>
        <v>0</v>
      </c>
      <c r="J22" s="25"/>
      <c r="K22" s="33">
        <f t="shared" si="6"/>
        <v>0</v>
      </c>
      <c r="L22" s="34">
        <f t="shared" si="7"/>
        <v>0</v>
      </c>
    </row>
    <row r="23" spans="2:12" ht="22.5" customHeight="1" x14ac:dyDescent="0.15">
      <c r="B23" s="225"/>
      <c r="C23" s="12" t="s">
        <v>36</v>
      </c>
      <c r="D23" s="35"/>
      <c r="E23" s="35">
        <v>47702500</v>
      </c>
      <c r="F23" s="35">
        <v>9800000</v>
      </c>
      <c r="G23" s="35"/>
      <c r="H23" s="25">
        <f t="shared" si="4"/>
        <v>37902500</v>
      </c>
      <c r="I23" s="25">
        <f t="shared" si="5"/>
        <v>37902500</v>
      </c>
      <c r="J23" s="25"/>
      <c r="K23" s="33">
        <f t="shared" si="6"/>
        <v>20.543996645878099</v>
      </c>
      <c r="L23" s="34">
        <f t="shared" si="7"/>
        <v>20.543996645878099</v>
      </c>
    </row>
    <row r="24" spans="2:12" ht="22.5" customHeight="1" x14ac:dyDescent="0.15">
      <c r="B24" s="225"/>
      <c r="C24" s="12" t="s">
        <v>37</v>
      </c>
      <c r="D24" s="35"/>
      <c r="E24" s="35"/>
      <c r="F24" s="35"/>
      <c r="G24" s="35"/>
      <c r="H24" s="25">
        <f t="shared" si="4"/>
        <v>0</v>
      </c>
      <c r="I24" s="25">
        <f t="shared" si="5"/>
        <v>0</v>
      </c>
      <c r="J24" s="25"/>
      <c r="K24" s="33">
        <f t="shared" si="6"/>
        <v>0</v>
      </c>
      <c r="L24" s="34">
        <f t="shared" si="7"/>
        <v>0</v>
      </c>
    </row>
    <row r="25" spans="2:12" ht="22.5" customHeight="1" x14ac:dyDescent="0.15">
      <c r="B25" s="225"/>
      <c r="C25" s="12" t="s">
        <v>38</v>
      </c>
      <c r="D25" s="35"/>
      <c r="E25" s="35"/>
      <c r="F25" s="35"/>
      <c r="G25" s="35"/>
      <c r="H25" s="25">
        <f t="shared" si="4"/>
        <v>0</v>
      </c>
      <c r="I25" s="25">
        <f t="shared" si="5"/>
        <v>0</v>
      </c>
      <c r="J25" s="25"/>
      <c r="K25" s="33">
        <f t="shared" si="6"/>
        <v>0</v>
      </c>
      <c r="L25" s="34">
        <f t="shared" si="7"/>
        <v>0</v>
      </c>
    </row>
    <row r="26" spans="2:12" ht="22.5" customHeight="1" x14ac:dyDescent="0.15">
      <c r="B26" s="226"/>
      <c r="C26" s="86" t="s">
        <v>32</v>
      </c>
      <c r="D26" s="87"/>
      <c r="E26" s="87">
        <v>1701000</v>
      </c>
      <c r="F26" s="87"/>
      <c r="G26" s="87"/>
      <c r="H26" s="88">
        <f t="shared" si="4"/>
        <v>1701000</v>
      </c>
      <c r="I26" s="88">
        <f t="shared" si="5"/>
        <v>1701000</v>
      </c>
      <c r="J26" s="88"/>
      <c r="K26" s="89">
        <f t="shared" si="6"/>
        <v>0</v>
      </c>
      <c r="L26" s="90">
        <f t="shared" si="7"/>
        <v>0</v>
      </c>
    </row>
    <row r="27" spans="2:12" ht="22.5" customHeight="1" x14ac:dyDescent="0.15">
      <c r="B27" s="225"/>
      <c r="C27" s="12" t="s">
        <v>33</v>
      </c>
      <c r="D27" s="35"/>
      <c r="E27" s="35">
        <v>1124286774</v>
      </c>
      <c r="F27" s="35">
        <v>335594890</v>
      </c>
      <c r="G27" s="35"/>
      <c r="H27" s="25">
        <f t="shared" si="4"/>
        <v>788691884</v>
      </c>
      <c r="I27" s="25">
        <f t="shared" si="5"/>
        <v>788691884</v>
      </c>
      <c r="J27" s="25"/>
      <c r="K27" s="33">
        <f t="shared" si="6"/>
        <v>29.849580886379794</v>
      </c>
      <c r="L27" s="34">
        <f t="shared" si="7"/>
        <v>29.849580886379794</v>
      </c>
    </row>
    <row r="28" spans="2:12" ht="22.5" customHeight="1" x14ac:dyDescent="0.15">
      <c r="B28" s="150"/>
      <c r="C28" s="86" t="s">
        <v>34</v>
      </c>
      <c r="D28" s="87"/>
      <c r="E28" s="87"/>
      <c r="F28" s="87"/>
      <c r="G28" s="87"/>
      <c r="H28" s="88">
        <f t="shared" ref="H28:H42" si="8">(E28-(F28+G28))</f>
        <v>0</v>
      </c>
      <c r="I28" s="88">
        <f t="shared" ref="I28:I42" si="9">H28-J28</f>
        <v>0</v>
      </c>
      <c r="J28" s="88"/>
      <c r="K28" s="89">
        <f t="shared" ref="K28:K42" si="10">IFERROR(F28/E28,0)*100</f>
        <v>0</v>
      </c>
      <c r="L28" s="90">
        <f t="shared" ref="L28:L42" si="11">IF(F28=0,0,+(F28+G28)/E28)*100</f>
        <v>0</v>
      </c>
    </row>
    <row r="29" spans="2:12" s="16" customFormat="1" ht="22.5" customHeight="1" x14ac:dyDescent="0.15">
      <c r="B29" s="233" t="s">
        <v>131</v>
      </c>
      <c r="C29" s="234"/>
      <c r="D29" s="28">
        <f>D30+D33+D35</f>
        <v>0</v>
      </c>
      <c r="E29" s="28">
        <f>E30+E33+E35</f>
        <v>2261238370</v>
      </c>
      <c r="F29" s="28">
        <f>F30+F33+F35</f>
        <v>2259488370</v>
      </c>
      <c r="G29" s="28">
        <f>G30+G33+G35</f>
        <v>0</v>
      </c>
      <c r="H29" s="28">
        <f t="shared" si="8"/>
        <v>1750000</v>
      </c>
      <c r="I29" s="28">
        <f t="shared" si="9"/>
        <v>1750000</v>
      </c>
      <c r="J29" s="28">
        <f>J30+J33+J35</f>
        <v>0</v>
      </c>
      <c r="K29" s="46">
        <f t="shared" si="10"/>
        <v>99.922608778304081</v>
      </c>
      <c r="L29" s="47">
        <f t="shared" si="11"/>
        <v>99.922608778304081</v>
      </c>
    </row>
    <row r="30" spans="2:12" ht="22.5" customHeight="1" x14ac:dyDescent="0.15">
      <c r="B30" s="23" t="s">
        <v>132</v>
      </c>
      <c r="C30" s="17"/>
      <c r="D30" s="24">
        <f>SUM(D31:D32)</f>
        <v>0</v>
      </c>
      <c r="E30" s="24">
        <f>SUM(E31:E32)</f>
        <v>11300000</v>
      </c>
      <c r="F30" s="24">
        <f>SUM(F31:F32)</f>
        <v>9550000</v>
      </c>
      <c r="G30" s="24">
        <f>SUM(G31:G32)</f>
        <v>0</v>
      </c>
      <c r="H30" s="24">
        <f t="shared" si="8"/>
        <v>1750000</v>
      </c>
      <c r="I30" s="24">
        <f t="shared" si="9"/>
        <v>1750000</v>
      </c>
      <c r="J30" s="24">
        <f>SUM(J31:J32)</f>
        <v>0</v>
      </c>
      <c r="K30" s="44">
        <f t="shared" si="10"/>
        <v>84.513274336283189</v>
      </c>
      <c r="L30" s="45">
        <f t="shared" si="11"/>
        <v>84.513274336283189</v>
      </c>
    </row>
    <row r="31" spans="2:12" ht="22.5" customHeight="1" x14ac:dyDescent="0.15">
      <c r="B31" s="225"/>
      <c r="C31" s="149" t="s">
        <v>36</v>
      </c>
      <c r="D31" s="35"/>
      <c r="E31" s="35">
        <v>11300000</v>
      </c>
      <c r="F31" s="35">
        <v>9550000</v>
      </c>
      <c r="G31" s="35"/>
      <c r="H31" s="25">
        <f t="shared" si="8"/>
        <v>1750000</v>
      </c>
      <c r="I31" s="25">
        <f t="shared" si="9"/>
        <v>1750000</v>
      </c>
      <c r="J31" s="25"/>
      <c r="K31" s="33">
        <f t="shared" si="10"/>
        <v>84.513274336283189</v>
      </c>
      <c r="L31" s="34">
        <f t="shared" si="11"/>
        <v>84.513274336283189</v>
      </c>
    </row>
    <row r="32" spans="2:12" ht="22.5" customHeight="1" x14ac:dyDescent="0.15">
      <c r="B32" s="225"/>
      <c r="C32" s="149" t="s">
        <v>37</v>
      </c>
      <c r="D32" s="35"/>
      <c r="E32" s="35"/>
      <c r="F32" s="35"/>
      <c r="G32" s="35"/>
      <c r="H32" s="25">
        <f t="shared" si="8"/>
        <v>0</v>
      </c>
      <c r="I32" s="25">
        <f t="shared" si="9"/>
        <v>0</v>
      </c>
      <c r="J32" s="25"/>
      <c r="K32" s="33">
        <f t="shared" si="10"/>
        <v>0</v>
      </c>
      <c r="L32" s="34">
        <f t="shared" si="11"/>
        <v>0</v>
      </c>
    </row>
    <row r="33" spans="2:12" ht="22.5" customHeight="1" x14ac:dyDescent="0.15">
      <c r="B33" s="23" t="s">
        <v>133</v>
      </c>
      <c r="C33" s="17"/>
      <c r="D33" s="24">
        <f>SUM(D34)</f>
        <v>0</v>
      </c>
      <c r="E33" s="24">
        <f>SUM(E34)</f>
        <v>0</v>
      </c>
      <c r="F33" s="24">
        <f>SUM(F34)</f>
        <v>0</v>
      </c>
      <c r="G33" s="24">
        <f>SUM(G34)</f>
        <v>0</v>
      </c>
      <c r="H33" s="24">
        <f t="shared" si="8"/>
        <v>0</v>
      </c>
      <c r="I33" s="24">
        <f t="shared" si="9"/>
        <v>0</v>
      </c>
      <c r="J33" s="24">
        <f>SUM(J34)</f>
        <v>0</v>
      </c>
      <c r="K33" s="44">
        <f t="shared" si="10"/>
        <v>0</v>
      </c>
      <c r="L33" s="45">
        <f t="shared" si="11"/>
        <v>0</v>
      </c>
    </row>
    <row r="34" spans="2:12" ht="22.5" customHeight="1" x14ac:dyDescent="0.15">
      <c r="B34" s="148"/>
      <c r="C34" s="149" t="s">
        <v>38</v>
      </c>
      <c r="D34" s="35"/>
      <c r="E34" s="35"/>
      <c r="F34" s="35"/>
      <c r="G34" s="35"/>
      <c r="H34" s="25">
        <f t="shared" si="8"/>
        <v>0</v>
      </c>
      <c r="I34" s="25">
        <f t="shared" si="9"/>
        <v>0</v>
      </c>
      <c r="J34" s="25"/>
      <c r="K34" s="33">
        <f t="shared" si="10"/>
        <v>0</v>
      </c>
      <c r="L34" s="34">
        <f t="shared" si="11"/>
        <v>0</v>
      </c>
    </row>
    <row r="35" spans="2:12" s="16" customFormat="1" ht="22.5" customHeight="1" x14ac:dyDescent="0.15">
      <c r="B35" s="23" t="s">
        <v>134</v>
      </c>
      <c r="C35" s="17"/>
      <c r="D35" s="24">
        <f>SUM(D36:D38)</f>
        <v>0</v>
      </c>
      <c r="E35" s="24">
        <f>SUM(E36:E38)</f>
        <v>2249938370</v>
      </c>
      <c r="F35" s="24">
        <f>SUM(F36:F38)</f>
        <v>2249938370</v>
      </c>
      <c r="G35" s="24">
        <f>SUM(G36:G38)</f>
        <v>0</v>
      </c>
      <c r="H35" s="24">
        <f t="shared" si="8"/>
        <v>0</v>
      </c>
      <c r="I35" s="24">
        <f t="shared" si="9"/>
        <v>0</v>
      </c>
      <c r="J35" s="24">
        <f>SUM(J36:J38)</f>
        <v>0</v>
      </c>
      <c r="K35" s="44">
        <f t="shared" si="10"/>
        <v>100</v>
      </c>
      <c r="L35" s="45">
        <f t="shared" si="11"/>
        <v>100</v>
      </c>
    </row>
    <row r="36" spans="2:12" ht="22.5" customHeight="1" x14ac:dyDescent="0.15">
      <c r="B36" s="225"/>
      <c r="C36" s="149" t="s">
        <v>32</v>
      </c>
      <c r="D36" s="35"/>
      <c r="E36" s="35">
        <v>2249938370</v>
      </c>
      <c r="F36" s="35">
        <v>2249938370</v>
      </c>
      <c r="G36" s="35"/>
      <c r="H36" s="25">
        <f t="shared" si="8"/>
        <v>0</v>
      </c>
      <c r="I36" s="25">
        <f t="shared" si="9"/>
        <v>0</v>
      </c>
      <c r="J36" s="25"/>
      <c r="K36" s="33">
        <f t="shared" si="10"/>
        <v>100</v>
      </c>
      <c r="L36" s="34">
        <f t="shared" si="11"/>
        <v>100</v>
      </c>
    </row>
    <row r="37" spans="2:12" ht="22.5" customHeight="1" x14ac:dyDescent="0.15">
      <c r="B37" s="225"/>
      <c r="C37" s="149" t="s">
        <v>33</v>
      </c>
      <c r="D37" s="35"/>
      <c r="E37" s="35"/>
      <c r="F37" s="35"/>
      <c r="G37" s="35"/>
      <c r="H37" s="25">
        <f t="shared" si="8"/>
        <v>0</v>
      </c>
      <c r="I37" s="25">
        <f t="shared" si="9"/>
        <v>0</v>
      </c>
      <c r="J37" s="25"/>
      <c r="K37" s="33">
        <f t="shared" si="10"/>
        <v>0</v>
      </c>
      <c r="L37" s="34">
        <f t="shared" si="11"/>
        <v>0</v>
      </c>
    </row>
    <row r="38" spans="2:12" ht="22.5" customHeight="1" thickBot="1" x14ac:dyDescent="0.2">
      <c r="B38" s="150"/>
      <c r="C38" s="151" t="s">
        <v>34</v>
      </c>
      <c r="D38" s="152"/>
      <c r="E38" s="152"/>
      <c r="F38" s="152"/>
      <c r="G38" s="152"/>
      <c r="H38" s="25">
        <f t="shared" si="8"/>
        <v>0</v>
      </c>
      <c r="I38" s="25">
        <f t="shared" si="9"/>
        <v>0</v>
      </c>
      <c r="J38" s="153"/>
      <c r="K38" s="33">
        <f t="shared" si="10"/>
        <v>0</v>
      </c>
      <c r="L38" s="34">
        <f t="shared" si="11"/>
        <v>0</v>
      </c>
    </row>
    <row r="39" spans="2:12" s="16" customFormat="1" ht="22.5" customHeight="1" x14ac:dyDescent="0.15">
      <c r="B39" s="227" t="s">
        <v>72</v>
      </c>
      <c r="C39" s="228"/>
      <c r="D39" s="154">
        <f>D40</f>
        <v>0</v>
      </c>
      <c r="E39" s="154">
        <f>E40</f>
        <v>0</v>
      </c>
      <c r="F39" s="154">
        <f>F40</f>
        <v>0</v>
      </c>
      <c r="G39" s="154">
        <f>G40</f>
        <v>0</v>
      </c>
      <c r="H39" s="154">
        <f t="shared" si="8"/>
        <v>0</v>
      </c>
      <c r="I39" s="154">
        <f t="shared" si="9"/>
        <v>0</v>
      </c>
      <c r="J39" s="154">
        <f>J40</f>
        <v>0</v>
      </c>
      <c r="K39" s="155">
        <f t="shared" si="10"/>
        <v>0</v>
      </c>
      <c r="L39" s="156">
        <f t="shared" si="11"/>
        <v>0</v>
      </c>
    </row>
    <row r="40" spans="2:12" s="16" customFormat="1" ht="22.5" customHeight="1" x14ac:dyDescent="0.15">
      <c r="B40" s="23" t="s">
        <v>135</v>
      </c>
      <c r="C40" s="17"/>
      <c r="D40" s="83">
        <f>SUM(D41:D42)</f>
        <v>0</v>
      </c>
      <c r="E40" s="83">
        <f>SUM(E41:E42)</f>
        <v>0</v>
      </c>
      <c r="F40" s="83">
        <f>SUM(F41:F42)</f>
        <v>0</v>
      </c>
      <c r="G40" s="83">
        <f>SUM(G41:G42)</f>
        <v>0</v>
      </c>
      <c r="H40" s="24">
        <f t="shared" si="8"/>
        <v>0</v>
      </c>
      <c r="I40" s="24">
        <f t="shared" si="9"/>
        <v>0</v>
      </c>
      <c r="J40" s="24">
        <f>SUM(J41:J42)</f>
        <v>0</v>
      </c>
      <c r="K40" s="44">
        <f t="shared" si="10"/>
        <v>0</v>
      </c>
      <c r="L40" s="45">
        <f t="shared" si="11"/>
        <v>0</v>
      </c>
    </row>
    <row r="41" spans="2:12" ht="22.5" customHeight="1" x14ac:dyDescent="0.15">
      <c r="B41" s="91"/>
      <c r="C41" s="86" t="s">
        <v>73</v>
      </c>
      <c r="D41" s="87"/>
      <c r="E41" s="87"/>
      <c r="F41" s="87"/>
      <c r="G41" s="87"/>
      <c r="H41" s="88">
        <f t="shared" si="8"/>
        <v>0</v>
      </c>
      <c r="I41" s="88">
        <f t="shared" si="9"/>
        <v>0</v>
      </c>
      <c r="J41" s="88"/>
      <c r="K41" s="89">
        <f t="shared" si="10"/>
        <v>0</v>
      </c>
      <c r="L41" s="90">
        <f t="shared" si="11"/>
        <v>0</v>
      </c>
    </row>
    <row r="42" spans="2:12" ht="22.5" customHeight="1" thickBot="1" x14ac:dyDescent="0.2">
      <c r="B42" s="85"/>
      <c r="C42" s="29" t="s">
        <v>74</v>
      </c>
      <c r="D42" s="54"/>
      <c r="E42" s="54"/>
      <c r="F42" s="54"/>
      <c r="G42" s="54"/>
      <c r="H42" s="30">
        <f t="shared" si="8"/>
        <v>0</v>
      </c>
      <c r="I42" s="30">
        <f t="shared" si="9"/>
        <v>0</v>
      </c>
      <c r="J42" s="30"/>
      <c r="K42" s="36">
        <f t="shared" si="10"/>
        <v>0</v>
      </c>
      <c r="L42" s="37">
        <f t="shared" si="11"/>
        <v>0</v>
      </c>
    </row>
    <row r="43" spans="2:12" x14ac:dyDescent="0.15">
      <c r="B43" s="13"/>
      <c r="C43" s="13"/>
      <c r="D43" s="13"/>
      <c r="E43" s="18"/>
      <c r="F43" s="18"/>
      <c r="G43" s="13"/>
      <c r="H43" s="13"/>
      <c r="I43" s="13"/>
      <c r="J43" s="13"/>
      <c r="K43" s="13"/>
      <c r="L43" s="13"/>
    </row>
    <row r="44" spans="2:12" x14ac:dyDescent="0.15">
      <c r="B44" s="13"/>
      <c r="C44" s="13"/>
      <c r="D44" s="13"/>
      <c r="E44" s="18"/>
      <c r="F44" s="18"/>
      <c r="G44" s="13"/>
      <c r="H44" s="13"/>
      <c r="I44" s="13"/>
      <c r="J44" s="13"/>
      <c r="K44" s="13"/>
      <c r="L44" s="13"/>
    </row>
    <row r="45" spans="2:12" x14ac:dyDescent="0.15">
      <c r="B45" s="13"/>
      <c r="C45" s="13"/>
      <c r="D45" s="13"/>
      <c r="E45" s="18"/>
      <c r="F45" s="18"/>
      <c r="G45" s="13"/>
      <c r="H45" s="13"/>
      <c r="I45" s="13"/>
      <c r="J45" s="13"/>
      <c r="K45" s="13"/>
      <c r="L45" s="13"/>
    </row>
    <row r="46" spans="2:12" x14ac:dyDescent="0.15">
      <c r="B46" s="13"/>
      <c r="C46" s="13"/>
      <c r="D46" s="13"/>
      <c r="E46" s="18"/>
      <c r="F46" s="18"/>
      <c r="G46" s="13"/>
      <c r="H46" s="13"/>
      <c r="I46" s="13"/>
      <c r="J46" s="13"/>
      <c r="K46" s="13"/>
      <c r="L46" s="13"/>
    </row>
    <row r="47" spans="2:12" x14ac:dyDescent="0.15">
      <c r="B47" s="13"/>
      <c r="C47" s="13"/>
      <c r="D47" s="13"/>
      <c r="E47" s="18"/>
      <c r="F47" s="18"/>
      <c r="G47" s="13"/>
      <c r="H47" s="13"/>
      <c r="I47" s="13"/>
      <c r="J47" s="13"/>
      <c r="K47" s="13"/>
      <c r="L47" s="13"/>
    </row>
    <row r="48" spans="2:12" x14ac:dyDescent="0.15">
      <c r="B48" s="13"/>
      <c r="C48" s="13"/>
      <c r="D48" s="13"/>
      <c r="E48" s="18"/>
      <c r="F48" s="18"/>
      <c r="G48" s="13"/>
      <c r="H48" s="13"/>
      <c r="I48" s="13"/>
      <c r="J48" s="13"/>
      <c r="K48" s="13"/>
      <c r="L48" s="13"/>
    </row>
    <row r="49" spans="5:6" s="13" customFormat="1" x14ac:dyDescent="0.15">
      <c r="E49" s="18"/>
      <c r="F49" s="18"/>
    </row>
    <row r="50" spans="5:6" s="13" customFormat="1" x14ac:dyDescent="0.15">
      <c r="E50" s="18"/>
      <c r="F50" s="18"/>
    </row>
  </sheetData>
  <sheetProtection selectLockedCells="1"/>
  <mergeCells count="19">
    <mergeCell ref="B29:C29"/>
    <mergeCell ref="B1:L1"/>
    <mergeCell ref="K2:L2"/>
    <mergeCell ref="B4:C5"/>
    <mergeCell ref="D4:D5"/>
    <mergeCell ref="E4:E5"/>
    <mergeCell ref="F4:F5"/>
    <mergeCell ref="G4:G5"/>
    <mergeCell ref="K4:L4"/>
    <mergeCell ref="B31:B32"/>
    <mergeCell ref="B36:B37"/>
    <mergeCell ref="B18:B27"/>
    <mergeCell ref="B39:C39"/>
    <mergeCell ref="B6:C6"/>
    <mergeCell ref="K3:L3"/>
    <mergeCell ref="B7:C7"/>
    <mergeCell ref="B11:B13"/>
    <mergeCell ref="B14:C14"/>
    <mergeCell ref="B3:D3"/>
  </mergeCells>
  <phoneticPr fontId="3" type="noConversion"/>
  <printOptions horizontalCentered="1"/>
  <pageMargins left="0.25" right="0.25" top="0.75" bottom="0.75" header="0.3" footer="0.3"/>
  <pageSetup paperSize="9" scale="75" orientation="portrait" r:id="rId1"/>
  <ignoredErrors>
    <ignoredError sqref="D40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9</vt:i4>
      </vt:variant>
    </vt:vector>
  </HeadingPairs>
  <TitlesOfParts>
    <vt:vector size="14" baseType="lpstr">
      <vt:lpstr>군구세외 일반회계 </vt:lpstr>
      <vt:lpstr>군구세외 일반회계_지난년도</vt:lpstr>
      <vt:lpstr>군구세외 특별회계</vt:lpstr>
      <vt:lpstr>군구 과목별</vt:lpstr>
      <vt:lpstr>시세외 특별회계(위임)</vt:lpstr>
      <vt:lpstr>'군구 과목별'!Print_Area</vt:lpstr>
      <vt:lpstr>'군구세외 일반회계 '!Print_Area</vt:lpstr>
      <vt:lpstr>'군구세외 일반회계_지난년도'!Print_Area</vt:lpstr>
      <vt:lpstr>'군구세외 특별회계'!Print_Area</vt:lpstr>
      <vt:lpstr>'시세외 특별회계(위임)'!Print_Area</vt:lpstr>
      <vt:lpstr>'군구 과목별'!Print_Titles</vt:lpstr>
      <vt:lpstr>'군구세외 일반회계 '!Print_Titles</vt:lpstr>
      <vt:lpstr>'군구세외 일반회계_지난년도'!Print_Titles</vt:lpstr>
      <vt:lpstr>'군구세외 특별회계'!Print_Titles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2014-04-10T14:22:18Z</cp:lastPrinted>
  <dcterms:created xsi:type="dcterms:W3CDTF">1997-07-18T05:00:47Z</dcterms:created>
  <dcterms:modified xsi:type="dcterms:W3CDTF">2023-06-01T08:29:04Z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