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2\시청보고\7월\"/>
    </mc:Choice>
  </mc:AlternateContent>
  <xr:revisionPtr revIDLastSave="0" documentId="8_{FD0D14F0-F81E-4021-986C-36A2C5E80287}" xr6:coauthVersionLast="47" xr6:coauthVersionMax="47" xr10:uidLastSave="{00000000-0000-0000-0000-000000000000}"/>
  <bookViews>
    <workbookView xWindow="-120" yWindow="-120" windowWidth="29040" windowHeight="15840" tabRatio="601"/>
  </bookViews>
  <sheets>
    <sheet name="군구세외 일반회계 " sheetId="10" r:id="rId1"/>
    <sheet name="군구세외 일반회계_지난년도" sheetId="15" r:id="rId2"/>
    <sheet name="군구세외 특별회계" sheetId="12" r:id="rId3"/>
    <sheet name="군구 과목별" sheetId="11" r:id="rId4"/>
    <sheet name="시세외 특별회계(위임)" sheetId="9" r:id="rId5"/>
  </sheets>
  <definedNames>
    <definedName name="_xlnm.Print_Area" localSheetId="3">'군구 과목별'!$B$1:$M$36</definedName>
    <definedName name="_xlnm.Print_Area" localSheetId="0">'군구세외 일반회계 '!$B$1:$M$88</definedName>
    <definedName name="_xlnm.Print_Area" localSheetId="1">'군구세외 일반회계_지난년도'!$B$1:$M$66</definedName>
    <definedName name="_xlnm.Print_Area" localSheetId="2">'군구세외 특별회계'!$B$1:$M$88</definedName>
    <definedName name="_xlnm.Print_Area" localSheetId="4">'시세외 특별회계(위임)'!$B$1:$L$37</definedName>
    <definedName name="_xlnm.Print_Titles" localSheetId="3">'군구 과목별'!$5:$6</definedName>
    <definedName name="_xlnm.Print_Titles" localSheetId="0">'군구세외 일반회계 '!$5:$6</definedName>
    <definedName name="_xlnm.Print_Titles" localSheetId="1">'군구세외 일반회계_지난년도'!$5:$6</definedName>
    <definedName name="_xlnm.Print_Titles" localSheetId="2">'군구세외 특별회계'!$5:$6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7" i="10" l="1"/>
  <c r="O17" i="10"/>
  <c r="O9" i="10"/>
  <c r="P13" i="10"/>
  <c r="O8" i="10"/>
  <c r="P12" i="10"/>
  <c r="P18" i="10"/>
  <c r="P14" i="10"/>
  <c r="I7" i="10"/>
  <c r="E34" i="11"/>
  <c r="E33" i="11"/>
  <c r="E32" i="11"/>
  <c r="E31" i="11"/>
  <c r="L31" i="11"/>
  <c r="E28" i="11"/>
  <c r="E25" i="11"/>
  <c r="E22" i="11"/>
  <c r="E19" i="11"/>
  <c r="E16" i="11"/>
  <c r="E13" i="11"/>
  <c r="E12" i="11"/>
  <c r="E11" i="11"/>
  <c r="E10" i="11"/>
  <c r="L10" i="11"/>
  <c r="E84" i="12"/>
  <c r="E78" i="12"/>
  <c r="E75" i="12"/>
  <c r="E70" i="12"/>
  <c r="E68" i="12"/>
  <c r="E63" i="12"/>
  <c r="E59" i="12"/>
  <c r="E50" i="12"/>
  <c r="E47" i="12"/>
  <c r="E45" i="12"/>
  <c r="E40" i="12"/>
  <c r="L40" i="12"/>
  <c r="E35" i="12"/>
  <c r="E28" i="12"/>
  <c r="E22" i="12"/>
  <c r="E12" i="12"/>
  <c r="E9" i="12"/>
  <c r="E8" i="12"/>
  <c r="E9" i="15"/>
  <c r="E8" i="15"/>
  <c r="E12" i="15"/>
  <c r="E22" i="15"/>
  <c r="E28" i="15"/>
  <c r="E35" i="15"/>
  <c r="E40" i="15"/>
  <c r="E39" i="15"/>
  <c r="L39" i="15"/>
  <c r="E45" i="15"/>
  <c r="L45" i="15"/>
  <c r="E47" i="15"/>
  <c r="L47" i="15"/>
  <c r="E50" i="15"/>
  <c r="E62" i="15"/>
  <c r="E58" i="15"/>
  <c r="L58" i="15"/>
  <c r="L59" i="15"/>
  <c r="E84" i="10"/>
  <c r="E78" i="10"/>
  <c r="E75" i="10"/>
  <c r="E70" i="10"/>
  <c r="E68" i="10"/>
  <c r="E9" i="10"/>
  <c r="E8" i="10"/>
  <c r="G36" i="12"/>
  <c r="F36" i="12"/>
  <c r="G58" i="12"/>
  <c r="F58" i="12"/>
  <c r="H58" i="12"/>
  <c r="G57" i="12"/>
  <c r="F57" i="12"/>
  <c r="I26" i="10"/>
  <c r="J26" i="10"/>
  <c r="L26" i="10"/>
  <c r="M26" i="10"/>
  <c r="L3" i="11"/>
  <c r="L3" i="12"/>
  <c r="L3" i="15"/>
  <c r="K39" i="15"/>
  <c r="F39" i="15"/>
  <c r="G39" i="15"/>
  <c r="H39" i="15"/>
  <c r="M66" i="15"/>
  <c r="L66" i="15"/>
  <c r="I66" i="15"/>
  <c r="J66" i="15"/>
  <c r="M65" i="15"/>
  <c r="L65" i="15"/>
  <c r="I65" i="15"/>
  <c r="J65" i="15"/>
  <c r="M64" i="15"/>
  <c r="L64" i="15"/>
  <c r="I64" i="15"/>
  <c r="J64" i="15"/>
  <c r="M63" i="15"/>
  <c r="L63" i="15"/>
  <c r="I63" i="15"/>
  <c r="J63" i="15"/>
  <c r="K62" i="15"/>
  <c r="H62" i="15"/>
  <c r="H58" i="15"/>
  <c r="G62" i="15"/>
  <c r="G58" i="15"/>
  <c r="F62" i="15"/>
  <c r="M62" i="15"/>
  <c r="M61" i="15"/>
  <c r="L61" i="15"/>
  <c r="I61" i="15"/>
  <c r="J61" i="15"/>
  <c r="M60" i="15"/>
  <c r="L60" i="15"/>
  <c r="I60" i="15"/>
  <c r="J60" i="15"/>
  <c r="M59" i="15"/>
  <c r="J59" i="15"/>
  <c r="I59" i="15"/>
  <c r="K58" i="15"/>
  <c r="M57" i="15"/>
  <c r="L57" i="15"/>
  <c r="I57" i="15"/>
  <c r="J57" i="15"/>
  <c r="M55" i="15"/>
  <c r="L55" i="15"/>
  <c r="I55" i="15"/>
  <c r="J55" i="15"/>
  <c r="M54" i="15"/>
  <c r="L54" i="15"/>
  <c r="I54" i="15"/>
  <c r="J54" i="15"/>
  <c r="M53" i="15"/>
  <c r="L53" i="15"/>
  <c r="I53" i="15"/>
  <c r="J53" i="15"/>
  <c r="M52" i="15"/>
  <c r="L52" i="15"/>
  <c r="I52" i="15"/>
  <c r="J52" i="15"/>
  <c r="M51" i="15"/>
  <c r="L51" i="15"/>
  <c r="I51" i="15"/>
  <c r="J51" i="15"/>
  <c r="K50" i="15"/>
  <c r="H50" i="15"/>
  <c r="G50" i="15"/>
  <c r="F50" i="15"/>
  <c r="M49" i="15"/>
  <c r="L49" i="15"/>
  <c r="I49" i="15"/>
  <c r="J49" i="15"/>
  <c r="M48" i="15"/>
  <c r="L48" i="15"/>
  <c r="I48" i="15"/>
  <c r="J48" i="15"/>
  <c r="K47" i="15"/>
  <c r="H47" i="15"/>
  <c r="G47" i="15"/>
  <c r="F47" i="15"/>
  <c r="I47" i="15"/>
  <c r="J47" i="15"/>
  <c r="M46" i="15"/>
  <c r="L46" i="15"/>
  <c r="I46" i="15"/>
  <c r="J46" i="15"/>
  <c r="K45" i="15"/>
  <c r="H45" i="15"/>
  <c r="G45" i="15"/>
  <c r="F45" i="15"/>
  <c r="M44" i="15"/>
  <c r="L44" i="15"/>
  <c r="I44" i="15"/>
  <c r="J44" i="15"/>
  <c r="M42" i="15"/>
  <c r="L42" i="15"/>
  <c r="I42" i="15"/>
  <c r="J42" i="15"/>
  <c r="M41" i="15"/>
  <c r="L41" i="15"/>
  <c r="I41" i="15"/>
  <c r="J41" i="15"/>
  <c r="K40" i="15"/>
  <c r="H40" i="15"/>
  <c r="G40" i="15"/>
  <c r="L40" i="15"/>
  <c r="F40" i="15"/>
  <c r="M38" i="15"/>
  <c r="L38" i="15"/>
  <c r="I38" i="15"/>
  <c r="J38" i="15"/>
  <c r="M37" i="15"/>
  <c r="L37" i="15"/>
  <c r="I37" i="15"/>
  <c r="J37" i="15"/>
  <c r="M36" i="15"/>
  <c r="L36" i="15"/>
  <c r="I36" i="15"/>
  <c r="J36" i="15"/>
  <c r="K35" i="15"/>
  <c r="H35" i="15"/>
  <c r="G35" i="15"/>
  <c r="F35" i="15"/>
  <c r="M34" i="15"/>
  <c r="L34" i="15"/>
  <c r="M33" i="15"/>
  <c r="L33" i="15"/>
  <c r="I33" i="15"/>
  <c r="J33" i="15"/>
  <c r="M32" i="15"/>
  <c r="L32" i="15"/>
  <c r="I32" i="15"/>
  <c r="J32" i="15"/>
  <c r="M31" i="15"/>
  <c r="L31" i="15"/>
  <c r="I31" i="15"/>
  <c r="J31" i="15"/>
  <c r="M30" i="15"/>
  <c r="L30" i="15"/>
  <c r="I30" i="15"/>
  <c r="J30" i="15"/>
  <c r="M29" i="15"/>
  <c r="L29" i="15"/>
  <c r="I29" i="15"/>
  <c r="J29" i="15"/>
  <c r="K28" i="15"/>
  <c r="H28" i="15"/>
  <c r="G28" i="15"/>
  <c r="M28" i="15"/>
  <c r="F28" i="15"/>
  <c r="M27" i="15"/>
  <c r="L27" i="15"/>
  <c r="I27" i="15"/>
  <c r="J27" i="15"/>
  <c r="M25" i="15"/>
  <c r="L25" i="15"/>
  <c r="I25" i="15"/>
  <c r="J25" i="15"/>
  <c r="M24" i="15"/>
  <c r="L24" i="15"/>
  <c r="I24" i="15"/>
  <c r="J24" i="15"/>
  <c r="M23" i="15"/>
  <c r="L23" i="15"/>
  <c r="I23" i="15"/>
  <c r="J23" i="15"/>
  <c r="K22" i="15"/>
  <c r="H22" i="15"/>
  <c r="G22" i="15"/>
  <c r="L22" i="15"/>
  <c r="F22" i="15"/>
  <c r="M21" i="15"/>
  <c r="L21" i="15"/>
  <c r="I21" i="15"/>
  <c r="J21" i="15"/>
  <c r="M19" i="15"/>
  <c r="L19" i="15"/>
  <c r="I19" i="15"/>
  <c r="J19" i="15"/>
  <c r="M18" i="15"/>
  <c r="L18" i="15"/>
  <c r="I18" i="15"/>
  <c r="J18" i="15"/>
  <c r="M17" i="15"/>
  <c r="L17" i="15"/>
  <c r="I17" i="15"/>
  <c r="J17" i="15"/>
  <c r="M16" i="15"/>
  <c r="L16" i="15"/>
  <c r="I16" i="15"/>
  <c r="J16" i="15"/>
  <c r="M15" i="15"/>
  <c r="L15" i="15"/>
  <c r="I15" i="15"/>
  <c r="J15" i="15"/>
  <c r="M14" i="15"/>
  <c r="L14" i="15"/>
  <c r="I14" i="15"/>
  <c r="J14" i="15"/>
  <c r="M13" i="15"/>
  <c r="L13" i="15"/>
  <c r="I13" i="15"/>
  <c r="J13" i="15"/>
  <c r="K12" i="15"/>
  <c r="H12" i="15"/>
  <c r="G12" i="15"/>
  <c r="L12" i="15"/>
  <c r="F12" i="15"/>
  <c r="M11" i="15"/>
  <c r="L11" i="15"/>
  <c r="I11" i="15"/>
  <c r="J11" i="15"/>
  <c r="M10" i="15"/>
  <c r="L10" i="15"/>
  <c r="I10" i="15"/>
  <c r="J10" i="15"/>
  <c r="K9" i="15"/>
  <c r="H9" i="15"/>
  <c r="H8" i="15"/>
  <c r="G9" i="15"/>
  <c r="L9" i="15"/>
  <c r="F9" i="15"/>
  <c r="L28" i="15"/>
  <c r="L35" i="15"/>
  <c r="M47" i="15"/>
  <c r="I28" i="15"/>
  <c r="J28" i="15"/>
  <c r="L50" i="15"/>
  <c r="I45" i="15"/>
  <c r="J45" i="15"/>
  <c r="M45" i="15"/>
  <c r="K8" i="15"/>
  <c r="M40" i="15"/>
  <c r="I40" i="15"/>
  <c r="J40" i="15"/>
  <c r="L62" i="15"/>
  <c r="H68" i="12"/>
  <c r="K68" i="12"/>
  <c r="H68" i="10"/>
  <c r="K68" i="10"/>
  <c r="B3" i="9"/>
  <c r="M88" i="12"/>
  <c r="L88" i="12"/>
  <c r="I88" i="12"/>
  <c r="J88" i="12"/>
  <c r="M87" i="12"/>
  <c r="L87" i="12"/>
  <c r="I87" i="12"/>
  <c r="J87" i="12"/>
  <c r="M86" i="12"/>
  <c r="L86" i="12"/>
  <c r="I86" i="12"/>
  <c r="J86" i="12"/>
  <c r="M85" i="12"/>
  <c r="L85" i="12"/>
  <c r="I85" i="12"/>
  <c r="J85" i="12"/>
  <c r="K84" i="12"/>
  <c r="H84" i="12"/>
  <c r="G84" i="12"/>
  <c r="F84" i="12"/>
  <c r="M84" i="12"/>
  <c r="L84" i="12"/>
  <c r="M83" i="12"/>
  <c r="L83" i="12"/>
  <c r="J83" i="12"/>
  <c r="I83" i="12"/>
  <c r="M82" i="12"/>
  <c r="L82" i="12"/>
  <c r="J82" i="12"/>
  <c r="I82" i="12"/>
  <c r="M81" i="12"/>
  <c r="L81" i="12"/>
  <c r="I81" i="12"/>
  <c r="J81" i="12"/>
  <c r="M80" i="12"/>
  <c r="L80" i="12"/>
  <c r="J80" i="12"/>
  <c r="I80" i="12"/>
  <c r="M79" i="12"/>
  <c r="L79" i="12"/>
  <c r="J79" i="12"/>
  <c r="I79" i="12"/>
  <c r="K78" i="12"/>
  <c r="H78" i="12"/>
  <c r="G78" i="12"/>
  <c r="G68" i="12"/>
  <c r="L68" i="12"/>
  <c r="F78" i="12"/>
  <c r="M77" i="12"/>
  <c r="L77" i="12"/>
  <c r="J77" i="12"/>
  <c r="I77" i="12"/>
  <c r="M76" i="12"/>
  <c r="L76" i="12"/>
  <c r="J76" i="12"/>
  <c r="I76" i="12"/>
  <c r="L75" i="12"/>
  <c r="K75" i="12"/>
  <c r="H75" i="12"/>
  <c r="G75" i="12"/>
  <c r="M75" i="12"/>
  <c r="F75" i="12"/>
  <c r="I75" i="12"/>
  <c r="J75" i="12"/>
  <c r="M74" i="12"/>
  <c r="L74" i="12"/>
  <c r="I74" i="12"/>
  <c r="J74" i="12"/>
  <c r="M73" i="12"/>
  <c r="L73" i="12"/>
  <c r="I73" i="12"/>
  <c r="J73" i="12"/>
  <c r="M72" i="12"/>
  <c r="L72" i="12"/>
  <c r="I72" i="12"/>
  <c r="J72" i="12"/>
  <c r="M71" i="12"/>
  <c r="L71" i="12"/>
  <c r="I71" i="12"/>
  <c r="J71" i="12"/>
  <c r="K70" i="12"/>
  <c r="I70" i="12"/>
  <c r="H70" i="12"/>
  <c r="G70" i="12"/>
  <c r="M70" i="12"/>
  <c r="F70" i="12"/>
  <c r="M69" i="12"/>
  <c r="L69" i="12"/>
  <c r="I69" i="12"/>
  <c r="J69" i="12"/>
  <c r="M67" i="12"/>
  <c r="L67" i="12"/>
  <c r="I67" i="12"/>
  <c r="J67" i="12"/>
  <c r="M66" i="12"/>
  <c r="L66" i="12"/>
  <c r="J66" i="12"/>
  <c r="I66" i="12"/>
  <c r="M65" i="12"/>
  <c r="L65" i="12"/>
  <c r="J65" i="12"/>
  <c r="I65" i="12"/>
  <c r="M64" i="12"/>
  <c r="L64" i="12"/>
  <c r="I64" i="12"/>
  <c r="J64" i="12"/>
  <c r="K63" i="12"/>
  <c r="K59" i="12"/>
  <c r="K7" i="12"/>
  <c r="H63" i="12"/>
  <c r="G63" i="12"/>
  <c r="G59" i="12"/>
  <c r="F63" i="12"/>
  <c r="M62" i="12"/>
  <c r="L62" i="12"/>
  <c r="J62" i="12"/>
  <c r="I62" i="12"/>
  <c r="M61" i="12"/>
  <c r="L61" i="12"/>
  <c r="J61" i="12"/>
  <c r="I61" i="12"/>
  <c r="M60" i="12"/>
  <c r="L60" i="12"/>
  <c r="J60" i="12"/>
  <c r="I60" i="12"/>
  <c r="H59" i="12"/>
  <c r="F59" i="12"/>
  <c r="M58" i="12"/>
  <c r="L58" i="12"/>
  <c r="I58" i="12"/>
  <c r="J58" i="12"/>
  <c r="M57" i="12"/>
  <c r="L57" i="12"/>
  <c r="I57" i="12"/>
  <c r="J57" i="12"/>
  <c r="M55" i="12"/>
  <c r="L55" i="12"/>
  <c r="I55" i="12"/>
  <c r="J55" i="12"/>
  <c r="M54" i="12"/>
  <c r="L54" i="12"/>
  <c r="I54" i="12"/>
  <c r="J54" i="12"/>
  <c r="M53" i="12"/>
  <c r="L53" i="12"/>
  <c r="I53" i="12"/>
  <c r="J53" i="12"/>
  <c r="M52" i="12"/>
  <c r="L52" i="12"/>
  <c r="I52" i="12"/>
  <c r="J52" i="12"/>
  <c r="M51" i="12"/>
  <c r="L51" i="12"/>
  <c r="I51" i="12"/>
  <c r="J51" i="12"/>
  <c r="K50" i="12"/>
  <c r="H50" i="12"/>
  <c r="G50" i="12"/>
  <c r="G39" i="12"/>
  <c r="F50" i="12"/>
  <c r="M49" i="12"/>
  <c r="L49" i="12"/>
  <c r="I49" i="12"/>
  <c r="J49" i="12"/>
  <c r="M48" i="12"/>
  <c r="L48" i="12"/>
  <c r="I48" i="12"/>
  <c r="J48" i="12"/>
  <c r="K47" i="12"/>
  <c r="H47" i="12"/>
  <c r="G47" i="12"/>
  <c r="M47" i="12"/>
  <c r="F47" i="12"/>
  <c r="I47" i="12"/>
  <c r="J47" i="12"/>
  <c r="M46" i="12"/>
  <c r="L46" i="12"/>
  <c r="J46" i="12"/>
  <c r="I46" i="12"/>
  <c r="K45" i="12"/>
  <c r="K39" i="12"/>
  <c r="H45" i="12"/>
  <c r="G45" i="12"/>
  <c r="M45" i="12"/>
  <c r="F45" i="12"/>
  <c r="I45" i="12"/>
  <c r="J45" i="12"/>
  <c r="M44" i="12"/>
  <c r="L44" i="12"/>
  <c r="I44" i="12"/>
  <c r="J44" i="12"/>
  <c r="M42" i="12"/>
  <c r="L42" i="12"/>
  <c r="I42" i="12"/>
  <c r="J42" i="12"/>
  <c r="M41" i="12"/>
  <c r="L41" i="12"/>
  <c r="I41" i="12"/>
  <c r="J41" i="12"/>
  <c r="K40" i="12"/>
  <c r="H40" i="12"/>
  <c r="H39" i="12"/>
  <c r="H7" i="12"/>
  <c r="G40" i="12"/>
  <c r="F40" i="12"/>
  <c r="M40" i="12"/>
  <c r="M38" i="12"/>
  <c r="L38" i="12"/>
  <c r="I38" i="12"/>
  <c r="J38" i="12"/>
  <c r="M37" i="12"/>
  <c r="L37" i="12"/>
  <c r="I37" i="12"/>
  <c r="J37" i="12"/>
  <c r="M36" i="12"/>
  <c r="L36" i="12"/>
  <c r="I36" i="12"/>
  <c r="J36" i="12"/>
  <c r="K35" i="12"/>
  <c r="H35" i="12"/>
  <c r="G35" i="12"/>
  <c r="L35" i="12"/>
  <c r="F35" i="12"/>
  <c r="M34" i="12"/>
  <c r="L34" i="12"/>
  <c r="M33" i="12"/>
  <c r="L33" i="12"/>
  <c r="J33" i="12"/>
  <c r="I33" i="12"/>
  <c r="M32" i="12"/>
  <c r="L32" i="12"/>
  <c r="J32" i="12"/>
  <c r="I32" i="12"/>
  <c r="M31" i="12"/>
  <c r="L31" i="12"/>
  <c r="I31" i="12"/>
  <c r="J31" i="12"/>
  <c r="M30" i="12"/>
  <c r="L30" i="12"/>
  <c r="I30" i="12"/>
  <c r="J30" i="12"/>
  <c r="M29" i="12"/>
  <c r="L29" i="12"/>
  <c r="I29" i="12"/>
  <c r="J29" i="12"/>
  <c r="K28" i="12"/>
  <c r="H28" i="12"/>
  <c r="G28" i="12"/>
  <c r="M28" i="12"/>
  <c r="F28" i="12"/>
  <c r="M27" i="12"/>
  <c r="L27" i="12"/>
  <c r="I27" i="12"/>
  <c r="J27" i="12"/>
  <c r="M25" i="12"/>
  <c r="L25" i="12"/>
  <c r="I25" i="12"/>
  <c r="J25" i="12"/>
  <c r="M24" i="12"/>
  <c r="L24" i="12"/>
  <c r="I24" i="12"/>
  <c r="J24" i="12"/>
  <c r="M23" i="12"/>
  <c r="L23" i="12"/>
  <c r="I23" i="12"/>
  <c r="J23" i="12"/>
  <c r="K22" i="12"/>
  <c r="H22" i="12"/>
  <c r="G22" i="12"/>
  <c r="F22" i="12"/>
  <c r="M22" i="12"/>
  <c r="L22" i="12"/>
  <c r="M21" i="12"/>
  <c r="L21" i="12"/>
  <c r="J21" i="12"/>
  <c r="I21" i="12"/>
  <c r="M19" i="12"/>
  <c r="L19" i="12"/>
  <c r="J19" i="12"/>
  <c r="I19" i="12"/>
  <c r="M18" i="12"/>
  <c r="L18" i="12"/>
  <c r="J18" i="12"/>
  <c r="I18" i="12"/>
  <c r="M17" i="12"/>
  <c r="L17" i="12"/>
  <c r="J17" i="12"/>
  <c r="I17" i="12"/>
  <c r="M16" i="12"/>
  <c r="L16" i="12"/>
  <c r="J16" i="12"/>
  <c r="I16" i="12"/>
  <c r="M15" i="12"/>
  <c r="L15" i="12"/>
  <c r="J15" i="12"/>
  <c r="I15" i="12"/>
  <c r="M14" i="12"/>
  <c r="L14" i="12"/>
  <c r="J14" i="12"/>
  <c r="I14" i="12"/>
  <c r="M13" i="12"/>
  <c r="L13" i="12"/>
  <c r="J13" i="12"/>
  <c r="I13" i="12"/>
  <c r="K12" i="12"/>
  <c r="K8" i="12"/>
  <c r="H12" i="12"/>
  <c r="G12" i="12"/>
  <c r="M12" i="12"/>
  <c r="F12" i="12"/>
  <c r="M11" i="12"/>
  <c r="L11" i="12"/>
  <c r="I11" i="12"/>
  <c r="J11" i="12"/>
  <c r="M10" i="12"/>
  <c r="L10" i="12"/>
  <c r="I10" i="12"/>
  <c r="J10" i="12"/>
  <c r="L9" i="12"/>
  <c r="K9" i="12"/>
  <c r="H9" i="12"/>
  <c r="H8" i="12"/>
  <c r="G9" i="12"/>
  <c r="F9" i="12"/>
  <c r="M9" i="12"/>
  <c r="M77" i="10"/>
  <c r="L77" i="10"/>
  <c r="I77" i="10"/>
  <c r="J77" i="10"/>
  <c r="M76" i="10"/>
  <c r="L76" i="10"/>
  <c r="I76" i="10"/>
  <c r="J76" i="10"/>
  <c r="K75" i="10"/>
  <c r="H75" i="10"/>
  <c r="G75" i="10"/>
  <c r="M75" i="10"/>
  <c r="F75" i="10"/>
  <c r="I75" i="10"/>
  <c r="J75" i="10"/>
  <c r="H31" i="9"/>
  <c r="I31" i="9"/>
  <c r="J33" i="9"/>
  <c r="J29" i="9"/>
  <c r="E33" i="9"/>
  <c r="F33" i="9"/>
  <c r="G33" i="9"/>
  <c r="D33" i="9"/>
  <c r="J15" i="9"/>
  <c r="E15" i="9"/>
  <c r="F15" i="9"/>
  <c r="L15" i="9"/>
  <c r="G15" i="9"/>
  <c r="H15" i="9"/>
  <c r="I15" i="9"/>
  <c r="D15" i="9"/>
  <c r="J35" i="9"/>
  <c r="E35" i="9"/>
  <c r="F35" i="9"/>
  <c r="L35" i="9"/>
  <c r="G35" i="9"/>
  <c r="D35" i="9"/>
  <c r="K38" i="9"/>
  <c r="L38" i="9"/>
  <c r="H38" i="9"/>
  <c r="I38" i="9"/>
  <c r="J17" i="9"/>
  <c r="E17" i="9"/>
  <c r="F17" i="9"/>
  <c r="G17" i="9"/>
  <c r="D17" i="9"/>
  <c r="L28" i="9"/>
  <c r="K28" i="9"/>
  <c r="H28" i="9"/>
  <c r="I28" i="9"/>
  <c r="L27" i="9"/>
  <c r="K27" i="9"/>
  <c r="H27" i="9"/>
  <c r="I27" i="9"/>
  <c r="L26" i="9"/>
  <c r="K26" i="9"/>
  <c r="H26" i="9"/>
  <c r="I26" i="9"/>
  <c r="L25" i="9"/>
  <c r="K25" i="9"/>
  <c r="H25" i="9"/>
  <c r="I25" i="9"/>
  <c r="L24" i="9"/>
  <c r="K24" i="9"/>
  <c r="H24" i="9"/>
  <c r="I24" i="9"/>
  <c r="L23" i="9"/>
  <c r="K23" i="9"/>
  <c r="H23" i="9"/>
  <c r="I23" i="9"/>
  <c r="L22" i="9"/>
  <c r="K22" i="9"/>
  <c r="H22" i="9"/>
  <c r="I22" i="9"/>
  <c r="L21" i="9"/>
  <c r="K21" i="9"/>
  <c r="H21" i="9"/>
  <c r="I21" i="9"/>
  <c r="L20" i="9"/>
  <c r="K20" i="9"/>
  <c r="H20" i="9"/>
  <c r="I20" i="9"/>
  <c r="L19" i="9"/>
  <c r="K19" i="9"/>
  <c r="H19" i="9"/>
  <c r="I19" i="9"/>
  <c r="L18" i="9"/>
  <c r="K18" i="9"/>
  <c r="H18" i="9"/>
  <c r="I18" i="9"/>
  <c r="D8" i="9"/>
  <c r="L34" i="9"/>
  <c r="K34" i="9"/>
  <c r="H34" i="9"/>
  <c r="I34" i="9"/>
  <c r="L32" i="9"/>
  <c r="K32" i="9"/>
  <c r="H32" i="9"/>
  <c r="I32" i="9"/>
  <c r="L31" i="9"/>
  <c r="K31" i="9"/>
  <c r="J30" i="9"/>
  <c r="G30" i="9"/>
  <c r="G29" i="9"/>
  <c r="F30" i="9"/>
  <c r="E30" i="9"/>
  <c r="D30" i="9"/>
  <c r="D29" i="9"/>
  <c r="L37" i="9"/>
  <c r="K37" i="9"/>
  <c r="H37" i="9"/>
  <c r="I37" i="9"/>
  <c r="L36" i="9"/>
  <c r="K36" i="9"/>
  <c r="H36" i="9"/>
  <c r="I36" i="9"/>
  <c r="L9" i="9"/>
  <c r="K9" i="9"/>
  <c r="H9" i="9"/>
  <c r="I9" i="9"/>
  <c r="J8" i="9"/>
  <c r="G8" i="9"/>
  <c r="G7" i="9"/>
  <c r="G6" i="9"/>
  <c r="F8" i="9"/>
  <c r="E8" i="9"/>
  <c r="K63" i="10"/>
  <c r="K59" i="10"/>
  <c r="J59" i="10"/>
  <c r="H63" i="10"/>
  <c r="H59" i="10"/>
  <c r="G63" i="10"/>
  <c r="L63" i="10"/>
  <c r="F63" i="10"/>
  <c r="F59" i="10"/>
  <c r="M67" i="10"/>
  <c r="L67" i="10"/>
  <c r="I67" i="10"/>
  <c r="J67" i="10"/>
  <c r="M66" i="10"/>
  <c r="L66" i="10"/>
  <c r="I66" i="10"/>
  <c r="J66" i="10"/>
  <c r="M62" i="10"/>
  <c r="L62" i="10"/>
  <c r="I62" i="10"/>
  <c r="J62" i="10"/>
  <c r="M61" i="10"/>
  <c r="L61" i="10"/>
  <c r="I61" i="10"/>
  <c r="J61" i="10"/>
  <c r="M60" i="10"/>
  <c r="M65" i="10"/>
  <c r="L65" i="10"/>
  <c r="I65" i="10"/>
  <c r="J65" i="10"/>
  <c r="M64" i="10"/>
  <c r="L64" i="10"/>
  <c r="I64" i="10"/>
  <c r="J64" i="10"/>
  <c r="I38" i="10"/>
  <c r="J38" i="10"/>
  <c r="L38" i="10"/>
  <c r="M38" i="10"/>
  <c r="M88" i="10"/>
  <c r="L88" i="10"/>
  <c r="M87" i="10"/>
  <c r="L87" i="10"/>
  <c r="M86" i="10"/>
  <c r="L86" i="10"/>
  <c r="M85" i="10"/>
  <c r="L85" i="10"/>
  <c r="M83" i="10"/>
  <c r="L83" i="10"/>
  <c r="M82" i="10"/>
  <c r="L82" i="10"/>
  <c r="M81" i="10"/>
  <c r="L81" i="10"/>
  <c r="M80" i="10"/>
  <c r="L80" i="10"/>
  <c r="M79" i="10"/>
  <c r="L79" i="10"/>
  <c r="M74" i="10"/>
  <c r="L74" i="10"/>
  <c r="M73" i="10"/>
  <c r="L73" i="10"/>
  <c r="M72" i="10"/>
  <c r="L72" i="10"/>
  <c r="M71" i="10"/>
  <c r="L71" i="10"/>
  <c r="M69" i="10"/>
  <c r="L69" i="10"/>
  <c r="M58" i="10"/>
  <c r="L58" i="10"/>
  <c r="M57" i="10"/>
  <c r="L57" i="10"/>
  <c r="M55" i="10"/>
  <c r="L55" i="10"/>
  <c r="M54" i="10"/>
  <c r="L54" i="10"/>
  <c r="M53" i="10"/>
  <c r="L53" i="10"/>
  <c r="M52" i="10"/>
  <c r="L52" i="10"/>
  <c r="M51" i="10"/>
  <c r="L51" i="10"/>
  <c r="M49" i="10"/>
  <c r="L49" i="10"/>
  <c r="M48" i="10"/>
  <c r="L48" i="10"/>
  <c r="M46" i="10"/>
  <c r="L46" i="10"/>
  <c r="M44" i="10"/>
  <c r="L44" i="10"/>
  <c r="M42" i="10"/>
  <c r="L42" i="10"/>
  <c r="M41" i="10"/>
  <c r="L41" i="10"/>
  <c r="M37" i="10"/>
  <c r="L37" i="10"/>
  <c r="M36" i="10"/>
  <c r="L36" i="10"/>
  <c r="M33" i="10"/>
  <c r="L33" i="10"/>
  <c r="M32" i="10"/>
  <c r="L32" i="10"/>
  <c r="M31" i="10"/>
  <c r="L31" i="10"/>
  <c r="M30" i="10"/>
  <c r="L30" i="10"/>
  <c r="M29" i="10"/>
  <c r="L29" i="10"/>
  <c r="M27" i="10"/>
  <c r="L27" i="10"/>
  <c r="M25" i="10"/>
  <c r="L25" i="10"/>
  <c r="M24" i="10"/>
  <c r="L24" i="10"/>
  <c r="M23" i="10"/>
  <c r="L23" i="10"/>
  <c r="M21" i="10"/>
  <c r="L21" i="10"/>
  <c r="M19" i="10"/>
  <c r="L19" i="10"/>
  <c r="M18" i="10"/>
  <c r="L18" i="10"/>
  <c r="M17" i="10"/>
  <c r="L17" i="10"/>
  <c r="M16" i="10"/>
  <c r="L16" i="10"/>
  <c r="M15" i="10"/>
  <c r="L15" i="10"/>
  <c r="M14" i="10"/>
  <c r="L14" i="10"/>
  <c r="M13" i="10"/>
  <c r="L13" i="10"/>
  <c r="M11" i="10"/>
  <c r="L11" i="10"/>
  <c r="M10" i="10"/>
  <c r="L10" i="10"/>
  <c r="H42" i="9"/>
  <c r="I42" i="9"/>
  <c r="H41" i="9"/>
  <c r="I41" i="9"/>
  <c r="H16" i="9"/>
  <c r="I16" i="9"/>
  <c r="H13" i="9"/>
  <c r="I13" i="9"/>
  <c r="H12" i="9"/>
  <c r="I12" i="9"/>
  <c r="H11" i="9"/>
  <c r="I11" i="9"/>
  <c r="I36" i="11"/>
  <c r="J36" i="11"/>
  <c r="I35" i="11"/>
  <c r="J35" i="11"/>
  <c r="I30" i="11"/>
  <c r="J30" i="11"/>
  <c r="I29" i="11"/>
  <c r="J29" i="11"/>
  <c r="I27" i="11"/>
  <c r="J27" i="11"/>
  <c r="I26" i="11"/>
  <c r="I24" i="11"/>
  <c r="J24" i="11"/>
  <c r="I23" i="11"/>
  <c r="J23" i="11"/>
  <c r="I21" i="11"/>
  <c r="J21" i="11"/>
  <c r="I20" i="11"/>
  <c r="J20" i="11"/>
  <c r="I18" i="11"/>
  <c r="J18" i="11"/>
  <c r="I17" i="11"/>
  <c r="J17" i="11"/>
  <c r="I15" i="11"/>
  <c r="J15" i="11"/>
  <c r="I14" i="11"/>
  <c r="J14" i="11"/>
  <c r="I88" i="10"/>
  <c r="J88" i="10"/>
  <c r="I87" i="10"/>
  <c r="J87" i="10"/>
  <c r="I86" i="10"/>
  <c r="J86" i="10"/>
  <c r="I85" i="10"/>
  <c r="J85" i="10"/>
  <c r="I83" i="10"/>
  <c r="I82" i="10"/>
  <c r="J82" i="10"/>
  <c r="I81" i="10"/>
  <c r="J81" i="10"/>
  <c r="I80" i="10"/>
  <c r="J80" i="10"/>
  <c r="I79" i="10"/>
  <c r="J79" i="10"/>
  <c r="I74" i="10"/>
  <c r="J74" i="10"/>
  <c r="I73" i="10"/>
  <c r="J73" i="10"/>
  <c r="I72" i="10"/>
  <c r="J72" i="10"/>
  <c r="I71" i="10"/>
  <c r="J71" i="10"/>
  <c r="I69" i="10"/>
  <c r="J69" i="10"/>
  <c r="I58" i="10"/>
  <c r="J58" i="10"/>
  <c r="I57" i="10"/>
  <c r="J57" i="10"/>
  <c r="I55" i="10"/>
  <c r="J55" i="10"/>
  <c r="I54" i="10"/>
  <c r="J54" i="10"/>
  <c r="I53" i="10"/>
  <c r="I52" i="10"/>
  <c r="J52" i="10"/>
  <c r="I51" i="10"/>
  <c r="J51" i="10"/>
  <c r="I49" i="10"/>
  <c r="J49" i="10"/>
  <c r="I48" i="10"/>
  <c r="J48" i="10"/>
  <c r="I46" i="10"/>
  <c r="J46" i="10"/>
  <c r="I44" i="10"/>
  <c r="J44" i="10"/>
  <c r="I42" i="10"/>
  <c r="J42" i="10"/>
  <c r="I41" i="10"/>
  <c r="J41" i="10"/>
  <c r="I37" i="10"/>
  <c r="J37" i="10"/>
  <c r="I36" i="10"/>
  <c r="J36" i="10"/>
  <c r="I33" i="10"/>
  <c r="J33" i="10"/>
  <c r="I32" i="10"/>
  <c r="J32" i="10"/>
  <c r="I31" i="10"/>
  <c r="J31" i="10"/>
  <c r="I30" i="10"/>
  <c r="J30" i="10"/>
  <c r="I29" i="10"/>
  <c r="J29" i="10"/>
  <c r="I27" i="10"/>
  <c r="J27" i="10"/>
  <c r="I25" i="10"/>
  <c r="J25" i="10"/>
  <c r="I24" i="10"/>
  <c r="J24" i="10"/>
  <c r="I23" i="10"/>
  <c r="J23" i="10"/>
  <c r="I21" i="10"/>
  <c r="J21" i="10"/>
  <c r="I19" i="10"/>
  <c r="J19" i="10"/>
  <c r="I18" i="10"/>
  <c r="J18" i="10"/>
  <c r="I17" i="10"/>
  <c r="J17" i="10"/>
  <c r="I16" i="10"/>
  <c r="J16" i="10"/>
  <c r="I15" i="10"/>
  <c r="J15" i="10"/>
  <c r="I14" i="10"/>
  <c r="J14" i="10"/>
  <c r="I13" i="10"/>
  <c r="J13" i="10"/>
  <c r="I11" i="10"/>
  <c r="I10" i="10"/>
  <c r="J10" i="10"/>
  <c r="J40" i="9"/>
  <c r="J39" i="9"/>
  <c r="J10" i="9"/>
  <c r="J7" i="9"/>
  <c r="J6" i="9"/>
  <c r="K34" i="11"/>
  <c r="K33" i="11"/>
  <c r="K32" i="11"/>
  <c r="K28" i="11"/>
  <c r="J28" i="11"/>
  <c r="K25" i="11"/>
  <c r="K22" i="11"/>
  <c r="K19" i="11"/>
  <c r="K16" i="11"/>
  <c r="J16" i="11"/>
  <c r="K13" i="11"/>
  <c r="J13" i="11"/>
  <c r="K12" i="11"/>
  <c r="K9" i="11"/>
  <c r="K11" i="11"/>
  <c r="J11" i="11"/>
  <c r="J26" i="11"/>
  <c r="H11" i="11"/>
  <c r="H12" i="11"/>
  <c r="H9" i="11"/>
  <c r="F11" i="11"/>
  <c r="G11" i="11"/>
  <c r="F12" i="11"/>
  <c r="G12" i="11"/>
  <c r="L12" i="11"/>
  <c r="F32" i="11"/>
  <c r="F31" i="11"/>
  <c r="G32" i="11"/>
  <c r="H32" i="11"/>
  <c r="F33" i="11"/>
  <c r="G33" i="11"/>
  <c r="H33" i="11"/>
  <c r="M36" i="11"/>
  <c r="L36" i="11"/>
  <c r="M35" i="11"/>
  <c r="L35" i="11"/>
  <c r="H34" i="11"/>
  <c r="G34" i="11"/>
  <c r="I34" i="11"/>
  <c r="F34" i="11"/>
  <c r="M30" i="11"/>
  <c r="L30" i="11"/>
  <c r="M29" i="11"/>
  <c r="L29" i="11"/>
  <c r="H28" i="11"/>
  <c r="G28" i="11"/>
  <c r="L28" i="11"/>
  <c r="F28" i="11"/>
  <c r="M27" i="11"/>
  <c r="L27" i="11"/>
  <c r="M26" i="11"/>
  <c r="L26" i="11"/>
  <c r="H25" i="11"/>
  <c r="G25" i="11"/>
  <c r="I25" i="11"/>
  <c r="J25" i="11"/>
  <c r="F25" i="11"/>
  <c r="M24" i="11"/>
  <c r="L24" i="11"/>
  <c r="M23" i="11"/>
  <c r="L23" i="11"/>
  <c r="H22" i="11"/>
  <c r="G22" i="11"/>
  <c r="F22" i="11"/>
  <c r="M21" i="11"/>
  <c r="L21" i="11"/>
  <c r="M20" i="11"/>
  <c r="L20" i="11"/>
  <c r="H19" i="11"/>
  <c r="G19" i="11"/>
  <c r="L19" i="11"/>
  <c r="F19" i="11"/>
  <c r="M18" i="11"/>
  <c r="L18" i="11"/>
  <c r="M17" i="11"/>
  <c r="L17" i="11"/>
  <c r="H16" i="11"/>
  <c r="G16" i="11"/>
  <c r="L16" i="11"/>
  <c r="F16" i="11"/>
  <c r="F13" i="11"/>
  <c r="G13" i="11"/>
  <c r="L13" i="11"/>
  <c r="H13" i="11"/>
  <c r="M15" i="11"/>
  <c r="L15" i="11"/>
  <c r="M14" i="11"/>
  <c r="L14" i="11"/>
  <c r="J83" i="10"/>
  <c r="J53" i="10"/>
  <c r="J11" i="10"/>
  <c r="K84" i="10"/>
  <c r="K78" i="10"/>
  <c r="K70" i="10"/>
  <c r="K50" i="10"/>
  <c r="J50" i="10"/>
  <c r="K47" i="10"/>
  <c r="K45" i="10"/>
  <c r="K40" i="10"/>
  <c r="K35" i="10"/>
  <c r="K28" i="10"/>
  <c r="K22" i="10"/>
  <c r="J22" i="10"/>
  <c r="K12" i="10"/>
  <c r="J12" i="10"/>
  <c r="K9" i="10"/>
  <c r="J9" i="10"/>
  <c r="E40" i="9"/>
  <c r="E39" i="9"/>
  <c r="H39" i="9"/>
  <c r="I39" i="9"/>
  <c r="F40" i="9"/>
  <c r="L40" i="9"/>
  <c r="G40" i="9"/>
  <c r="G39" i="9"/>
  <c r="E10" i="9"/>
  <c r="K10" i="9"/>
  <c r="F10" i="9"/>
  <c r="F7" i="9"/>
  <c r="G10" i="9"/>
  <c r="F84" i="10"/>
  <c r="I84" i="10"/>
  <c r="J84" i="10"/>
  <c r="G84" i="10"/>
  <c r="H84" i="10"/>
  <c r="F78" i="10"/>
  <c r="I78" i="10"/>
  <c r="J78" i="10"/>
  <c r="G78" i="10"/>
  <c r="H78" i="10"/>
  <c r="F70" i="10"/>
  <c r="F68" i="10"/>
  <c r="G70" i="10"/>
  <c r="G68" i="10"/>
  <c r="H70" i="10"/>
  <c r="F50" i="10"/>
  <c r="G50" i="10"/>
  <c r="L50" i="10"/>
  <c r="H50" i="10"/>
  <c r="F47" i="10"/>
  <c r="G47" i="10"/>
  <c r="L47" i="10"/>
  <c r="H47" i="10"/>
  <c r="F45" i="10"/>
  <c r="G45" i="10"/>
  <c r="M45" i="10"/>
  <c r="H45" i="10"/>
  <c r="F40" i="10"/>
  <c r="G40" i="10"/>
  <c r="L40" i="10"/>
  <c r="H40" i="10"/>
  <c r="F35" i="10"/>
  <c r="G35" i="10"/>
  <c r="H35" i="10"/>
  <c r="F28" i="10"/>
  <c r="G28" i="10"/>
  <c r="L28" i="10"/>
  <c r="H28" i="10"/>
  <c r="F22" i="10"/>
  <c r="G22" i="10"/>
  <c r="L22" i="10"/>
  <c r="H22" i="10"/>
  <c r="F12" i="10"/>
  <c r="G12" i="10"/>
  <c r="L12" i="10"/>
  <c r="H12" i="10"/>
  <c r="F9" i="10"/>
  <c r="G9" i="10"/>
  <c r="H9" i="10"/>
  <c r="H8" i="10"/>
  <c r="K11" i="9"/>
  <c r="K12" i="9"/>
  <c r="K13" i="9"/>
  <c r="K16" i="9"/>
  <c r="K41" i="9"/>
  <c r="K42" i="9"/>
  <c r="D40" i="9"/>
  <c r="D39" i="9"/>
  <c r="L41" i="9"/>
  <c r="L42" i="9"/>
  <c r="D10" i="9"/>
  <c r="D7" i="9"/>
  <c r="L11" i="9"/>
  <c r="L12" i="9"/>
  <c r="L13" i="9"/>
  <c r="L16" i="9"/>
  <c r="L25" i="11"/>
  <c r="M34" i="10"/>
  <c r="L9" i="10"/>
  <c r="L60" i="10"/>
  <c r="I60" i="10"/>
  <c r="J60" i="10"/>
  <c r="K33" i="9"/>
  <c r="H30" i="9"/>
  <c r="I30" i="9"/>
  <c r="H35" i="9"/>
  <c r="I35" i="9"/>
  <c r="K40" i="9"/>
  <c r="H40" i="9"/>
  <c r="I40" i="9"/>
  <c r="L10" i="9"/>
  <c r="F39" i="9"/>
  <c r="L33" i="9"/>
  <c r="H33" i="9"/>
  <c r="I33" i="9"/>
  <c r="L39" i="9"/>
  <c r="K39" i="9"/>
  <c r="E29" i="9"/>
  <c r="L30" i="9"/>
  <c r="E7" i="9"/>
  <c r="D14" i="9"/>
  <c r="K15" i="9"/>
  <c r="F14" i="9"/>
  <c r="G14" i="9"/>
  <c r="J14" i="9"/>
  <c r="D6" i="9"/>
  <c r="L84" i="10"/>
  <c r="H8" i="9"/>
  <c r="I8" i="9"/>
  <c r="L8" i="9"/>
  <c r="L22" i="11"/>
  <c r="L34" i="10"/>
  <c r="E14" i="9"/>
  <c r="K8" i="9"/>
  <c r="K35" i="9"/>
  <c r="H8" i="11"/>
  <c r="H31" i="11"/>
  <c r="E9" i="11"/>
  <c r="H10" i="11"/>
  <c r="K17" i="9"/>
  <c r="F8" i="12"/>
  <c r="I9" i="12"/>
  <c r="J9" i="12"/>
  <c r="L12" i="12"/>
  <c r="F39" i="12"/>
  <c r="I40" i="12"/>
  <c r="J40" i="12"/>
  <c r="L45" i="12"/>
  <c r="L63" i="12"/>
  <c r="L78" i="12"/>
  <c r="G8" i="12"/>
  <c r="L47" i="12"/>
  <c r="M63" i="12"/>
  <c r="I22" i="12"/>
  <c r="J22" i="12"/>
  <c r="I84" i="12"/>
  <c r="J84" i="12"/>
  <c r="L75" i="10"/>
  <c r="L78" i="10"/>
  <c r="M84" i="10"/>
  <c r="M63" i="10"/>
  <c r="L35" i="10"/>
  <c r="H39" i="10"/>
  <c r="G59" i="10"/>
  <c r="L59" i="10"/>
  <c r="I45" i="10"/>
  <c r="J45" i="10"/>
  <c r="M78" i="10"/>
  <c r="I63" i="10"/>
  <c r="J63" i="10"/>
  <c r="K7" i="15"/>
  <c r="K4" i="15"/>
  <c r="I39" i="15"/>
  <c r="J39" i="15"/>
  <c r="M39" i="15"/>
  <c r="H7" i="11"/>
  <c r="K10" i="11"/>
  <c r="J10" i="11"/>
  <c r="M25" i="11"/>
  <c r="M22" i="11"/>
  <c r="I22" i="11"/>
  <c r="J22" i="11"/>
  <c r="G9" i="11"/>
  <c r="L9" i="11"/>
  <c r="M16" i="11"/>
  <c r="I16" i="11"/>
  <c r="M13" i="11"/>
  <c r="I12" i="11"/>
  <c r="J12" i="11"/>
  <c r="M12" i="11"/>
  <c r="G10" i="11"/>
  <c r="F10" i="11"/>
  <c r="I28" i="11"/>
  <c r="M28" i="11"/>
  <c r="M19" i="11"/>
  <c r="I19" i="11"/>
  <c r="J19" i="11"/>
  <c r="G8" i="11"/>
  <c r="G7" i="11"/>
  <c r="I11" i="11"/>
  <c r="M11" i="11"/>
  <c r="I13" i="11"/>
  <c r="F8" i="11"/>
  <c r="J34" i="11"/>
  <c r="K31" i="11"/>
  <c r="G31" i="11"/>
  <c r="M31" i="11"/>
  <c r="L33" i="11"/>
  <c r="L34" i="11"/>
  <c r="M33" i="11"/>
  <c r="M34" i="11"/>
  <c r="F9" i="11"/>
  <c r="I33" i="11"/>
  <c r="J33" i="11"/>
  <c r="I32" i="11"/>
  <c r="J32" i="11"/>
  <c r="M32" i="11"/>
  <c r="I31" i="11"/>
  <c r="J31" i="11"/>
  <c r="L32" i="11"/>
  <c r="M78" i="12"/>
  <c r="I78" i="12"/>
  <c r="J78" i="12"/>
  <c r="F68" i="12"/>
  <c r="M68" i="12"/>
  <c r="L59" i="12"/>
  <c r="M59" i="12"/>
  <c r="I63" i="12"/>
  <c r="J63" i="12"/>
  <c r="I59" i="12"/>
  <c r="J59" i="12"/>
  <c r="M50" i="12"/>
  <c r="I12" i="12"/>
  <c r="J12" i="12"/>
  <c r="I50" i="12"/>
  <c r="J50" i="12"/>
  <c r="L70" i="12"/>
  <c r="J70" i="12"/>
  <c r="J68" i="12"/>
  <c r="L50" i="12"/>
  <c r="M39" i="12"/>
  <c r="I39" i="12"/>
  <c r="J39" i="12"/>
  <c r="M35" i="12"/>
  <c r="I35" i="12"/>
  <c r="J35" i="12"/>
  <c r="I28" i="12"/>
  <c r="J28" i="12"/>
  <c r="L28" i="12"/>
  <c r="M8" i="12"/>
  <c r="G7" i="12"/>
  <c r="F7" i="12"/>
  <c r="I8" i="12"/>
  <c r="J8" i="12"/>
  <c r="F29" i="9"/>
  <c r="L29" i="9"/>
  <c r="L7" i="9"/>
  <c r="H10" i="9"/>
  <c r="I10" i="9"/>
  <c r="K7" i="9"/>
  <c r="E6" i="9"/>
  <c r="H7" i="9"/>
  <c r="I7" i="9"/>
  <c r="F6" i="9"/>
  <c r="L6" i="9"/>
  <c r="K30" i="9"/>
  <c r="K29" i="9"/>
  <c r="H29" i="9"/>
  <c r="I29" i="9"/>
  <c r="L17" i="9"/>
  <c r="K14" i="9"/>
  <c r="L14" i="9"/>
  <c r="H17" i="9"/>
  <c r="I17" i="9"/>
  <c r="H14" i="9"/>
  <c r="I14" i="9"/>
  <c r="H7" i="15"/>
  <c r="H4" i="15"/>
  <c r="F58" i="15"/>
  <c r="I58" i="15"/>
  <c r="J58" i="15"/>
  <c r="I62" i="15"/>
  <c r="J62" i="15"/>
  <c r="M50" i="15"/>
  <c r="I50" i="15"/>
  <c r="J50" i="15"/>
  <c r="I35" i="15"/>
  <c r="J35" i="15"/>
  <c r="M35" i="15"/>
  <c r="M22" i="15"/>
  <c r="I22" i="15"/>
  <c r="J22" i="15"/>
  <c r="I12" i="15"/>
  <c r="J12" i="15"/>
  <c r="F8" i="15"/>
  <c r="F7" i="15"/>
  <c r="M12" i="15"/>
  <c r="G8" i="15"/>
  <c r="G7" i="15"/>
  <c r="G4" i="15"/>
  <c r="I9" i="15"/>
  <c r="J9" i="15"/>
  <c r="M9" i="15"/>
  <c r="H7" i="10"/>
  <c r="I59" i="10"/>
  <c r="M59" i="10"/>
  <c r="I50" i="10"/>
  <c r="M50" i="10"/>
  <c r="M47" i="10"/>
  <c r="I47" i="10"/>
  <c r="J47" i="10"/>
  <c r="F39" i="10"/>
  <c r="L45" i="10"/>
  <c r="G39" i="10"/>
  <c r="L39" i="10"/>
  <c r="M40" i="10"/>
  <c r="I40" i="10"/>
  <c r="J40" i="10"/>
  <c r="M35" i="10"/>
  <c r="I35" i="10"/>
  <c r="J35" i="10"/>
  <c r="M28" i="10"/>
  <c r="I28" i="10"/>
  <c r="J28" i="10"/>
  <c r="I22" i="10"/>
  <c r="M22" i="10"/>
  <c r="M12" i="10"/>
  <c r="G8" i="10"/>
  <c r="I12" i="10"/>
  <c r="F8" i="10"/>
  <c r="M9" i="10"/>
  <c r="I9" i="10"/>
  <c r="M10" i="11"/>
  <c r="I10" i="11"/>
  <c r="F7" i="11"/>
  <c r="M8" i="11"/>
  <c r="I8" i="11"/>
  <c r="I9" i="11"/>
  <c r="J9" i="11"/>
  <c r="M9" i="11"/>
  <c r="I7" i="11"/>
  <c r="M7" i="11"/>
  <c r="I68" i="12"/>
  <c r="M7" i="12"/>
  <c r="I7" i="12"/>
  <c r="J7" i="12"/>
  <c r="H6" i="9"/>
  <c r="I6" i="9"/>
  <c r="K6" i="9"/>
  <c r="M58" i="15"/>
  <c r="I8" i="15"/>
  <c r="J8" i="15"/>
  <c r="M8" i="15"/>
  <c r="F4" i="15"/>
  <c r="I7" i="15"/>
  <c r="M7" i="15"/>
  <c r="F7" i="10"/>
  <c r="I39" i="10"/>
  <c r="M39" i="10"/>
  <c r="G7" i="10"/>
  <c r="I8" i="10"/>
  <c r="M8" i="10"/>
  <c r="J7" i="15"/>
  <c r="J4" i="15"/>
  <c r="I4" i="15"/>
  <c r="M7" i="10"/>
  <c r="K39" i="10"/>
  <c r="J39" i="10"/>
  <c r="K8" i="10"/>
  <c r="K7" i="10"/>
  <c r="J7" i="10"/>
  <c r="J8" i="10"/>
  <c r="E8" i="11"/>
  <c r="L11" i="11"/>
  <c r="L8" i="12"/>
  <c r="E39" i="12"/>
  <c r="L39" i="12"/>
  <c r="L8" i="15"/>
  <c r="L8" i="10"/>
  <c r="E7" i="10"/>
  <c r="L7" i="10"/>
  <c r="K8" i="11"/>
  <c r="E7" i="11"/>
  <c r="L7" i="11"/>
  <c r="L8" i="11"/>
  <c r="E7" i="12"/>
  <c r="L7" i="12"/>
  <c r="E4" i="15"/>
  <c r="L7" i="15"/>
  <c r="K7" i="11"/>
  <c r="J7" i="11"/>
  <c r="J8" i="11"/>
  <c r="M68" i="10"/>
  <c r="L68" i="10"/>
  <c r="I70" i="10"/>
  <c r="M70" i="10"/>
  <c r="L70" i="10"/>
  <c r="I68" i="10"/>
  <c r="J70" i="10"/>
  <c r="J68" i="10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⌈군구세외 일반회계⌋ 시트 지난년도와 일치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  <author>user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D6" authorId="1" shapeId="0">
      <text>
        <r>
          <rPr>
            <b/>
            <sz val="9"/>
            <color indexed="81"/>
            <rFont val="돋움"/>
            <family val="3"/>
            <charset val="129"/>
          </rPr>
          <t>최종예산액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</text>
    </comment>
  </commentList>
</comments>
</file>

<file path=xl/sharedStrings.xml><?xml version="1.0" encoding="utf-8"?>
<sst xmlns="http://schemas.openxmlformats.org/spreadsheetml/2006/main" count="411" uniqueCount="161">
  <si>
    <t xml:space="preserve"> </t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</si>
  <si>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</si>
  <si>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</si>
  <si>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</si>
  <si>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</si>
  <si>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경상적세외수입</t>
    <phoneticPr fontId="3" type="noConversion"/>
  </si>
  <si>
    <t>(C/A)</t>
    <phoneticPr fontId="3" type="noConversion"/>
  </si>
  <si>
    <t>(C/B)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</si>
  <si>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</si>
  <si>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</si>
  <si>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</si>
  <si>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</si>
  <si>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불납결손액</t>
    <phoneticPr fontId="3" type="noConversion"/>
  </si>
  <si>
    <t>징수율</t>
    <phoneticPr fontId="3" type="noConversion"/>
  </si>
  <si>
    <t xml:space="preserve"> 항 목 별</t>
    <phoneticPr fontId="3" type="noConversion"/>
  </si>
  <si>
    <t>수임기관명</t>
    <phoneticPr fontId="3" type="noConversion"/>
  </si>
  <si>
    <t>(단위:원,%)</t>
    <phoneticPr fontId="3" type="noConversion"/>
  </si>
  <si>
    <t xml:space="preserve"> 항 목 별</t>
    <phoneticPr fontId="3" type="noConversion"/>
  </si>
  <si>
    <t>최종예산액
(A)</t>
    <phoneticPr fontId="3" type="noConversion"/>
  </si>
  <si>
    <t>징수결정액
(B)</t>
    <phoneticPr fontId="3" type="noConversion"/>
  </si>
  <si>
    <t>징 수 액
(C)</t>
    <phoneticPr fontId="3" type="noConversion"/>
  </si>
  <si>
    <t>불납결손액
(D)</t>
    <phoneticPr fontId="3" type="noConversion"/>
  </si>
  <si>
    <t>미수납액
(E=B-C-D)</t>
    <phoneticPr fontId="3" type="noConversion"/>
  </si>
  <si>
    <t>(C/B)</t>
    <phoneticPr fontId="3" type="noConversion"/>
  </si>
  <si>
    <t>((C+D)/B)</t>
    <phoneticPr fontId="3" type="noConversion"/>
  </si>
  <si>
    <t>합             계</t>
    <phoneticPr fontId="3" type="noConversion"/>
  </si>
  <si>
    <t>경상적세외수입</t>
    <phoneticPr fontId="3" type="noConversion"/>
  </si>
  <si>
    <t>청산금수입</t>
    <phoneticPr fontId="3" type="noConversion"/>
  </si>
  <si>
    <t>매각사업수입</t>
    <phoneticPr fontId="3" type="noConversion"/>
  </si>
  <si>
    <t>주차요금수입</t>
    <phoneticPr fontId="3" type="noConversion"/>
  </si>
  <si>
    <t>기타사업수입</t>
    <phoneticPr fontId="3" type="noConversion"/>
  </si>
  <si>
    <t>임시적세외수입</t>
    <phoneticPr fontId="3" type="noConversion"/>
  </si>
  <si>
    <t>학교용지부담금</t>
    <phoneticPr fontId="3" type="noConversion"/>
  </si>
  <si>
    <t>교통유발부담금</t>
    <phoneticPr fontId="3" type="noConversion"/>
  </si>
  <si>
    <t>기반시설부담금</t>
    <phoneticPr fontId="3" type="noConversion"/>
  </si>
  <si>
    <t>3. 기타수입</t>
    <phoneticPr fontId="3" type="noConversion"/>
  </si>
  <si>
    <t>여객자동차운수사업법위반 과징금</t>
    <phoneticPr fontId="3" type="noConversion"/>
  </si>
  <si>
    <t>과징금</t>
    <phoneticPr fontId="3" type="noConversion"/>
  </si>
  <si>
    <t>변상금</t>
    <phoneticPr fontId="3" type="noConversion"/>
  </si>
  <si>
    <t>그외수입</t>
    <phoneticPr fontId="3" type="noConversion"/>
  </si>
  <si>
    <t>4. 지난년도수입</t>
    <phoneticPr fontId="3" type="noConversion"/>
  </si>
  <si>
    <t>기관(부서)명</t>
    <phoneticPr fontId="3" type="noConversion"/>
  </si>
  <si>
    <t>1. 재산임대수입</t>
    <phoneticPr fontId="3" type="noConversion"/>
  </si>
  <si>
    <t>가. 국유재산임대료</t>
    <phoneticPr fontId="3" type="noConversion"/>
  </si>
  <si>
    <t>나. 공유재산임대료</t>
    <phoneticPr fontId="3" type="noConversion"/>
  </si>
  <si>
    <t>2. 사용료수입</t>
    <phoneticPr fontId="3" type="noConversion"/>
  </si>
  <si>
    <t>가. 도로사용료</t>
    <phoneticPr fontId="3" type="noConversion"/>
  </si>
  <si>
    <t>나. 하천사용료</t>
    <phoneticPr fontId="3" type="noConversion"/>
  </si>
  <si>
    <t>다. 하수도사용료</t>
    <phoneticPr fontId="3" type="noConversion"/>
  </si>
  <si>
    <t>라. 상수도사용료</t>
    <phoneticPr fontId="3" type="noConversion"/>
  </si>
  <si>
    <t>사. 입장료수입</t>
    <phoneticPr fontId="3" type="noConversion"/>
  </si>
  <si>
    <t>3. 수수료수입</t>
    <phoneticPr fontId="3" type="noConversion"/>
  </si>
  <si>
    <t>가. 증지수입</t>
    <phoneticPr fontId="3" type="noConversion"/>
  </si>
  <si>
    <t>다. 재활용품수거판매수입</t>
    <phoneticPr fontId="3" type="noConversion"/>
  </si>
  <si>
    <t>4. 사업수입</t>
    <phoneticPr fontId="3" type="noConversion"/>
  </si>
  <si>
    <t>5. 징수교부금수입</t>
    <phoneticPr fontId="3" type="noConversion"/>
  </si>
  <si>
    <t>7. 재산매각수입</t>
    <phoneticPr fontId="3" type="noConversion"/>
  </si>
  <si>
    <t>가. 국유재산매각 귀속수입금</t>
    <phoneticPr fontId="3" type="noConversion"/>
  </si>
  <si>
    <t>나. 시·도유재산매각귀속수입금</t>
    <phoneticPr fontId="3" type="noConversion"/>
  </si>
  <si>
    <t>다. 공유재산매각수입금</t>
    <phoneticPr fontId="3" type="noConversion"/>
  </si>
  <si>
    <t>가. 자치단체간 부담금</t>
    <phoneticPr fontId="3" type="noConversion"/>
  </si>
  <si>
    <t>보전수입등및내부거래</t>
    <phoneticPr fontId="3" type="noConversion"/>
  </si>
  <si>
    <t>가. 국고보조금사용잔액</t>
    <phoneticPr fontId="3" type="noConversion"/>
  </si>
  <si>
    <t>나. 시도비보조금 사용잔액</t>
    <phoneticPr fontId="3" type="noConversion"/>
  </si>
  <si>
    <t>다. 전년도이월사업비</t>
    <phoneticPr fontId="3" type="noConversion"/>
  </si>
  <si>
    <t>가. 공기업특별회계전입금</t>
    <phoneticPr fontId="3" type="noConversion"/>
  </si>
  <si>
    <t>나. 공사공단전입금</t>
    <phoneticPr fontId="3" type="noConversion"/>
  </si>
  <si>
    <t>다. 기타회계전입금</t>
    <phoneticPr fontId="3" type="noConversion"/>
  </si>
  <si>
    <t>라. 기금전입금</t>
    <phoneticPr fontId="3" type="noConversion"/>
  </si>
  <si>
    <t>마. 교육비특별회계전입금</t>
    <phoneticPr fontId="3" type="noConversion"/>
  </si>
  <si>
    <t>가. 예수금수입</t>
    <phoneticPr fontId="3" type="noConversion"/>
  </si>
  <si>
    <t>합               계</t>
    <phoneticPr fontId="3" type="noConversion"/>
  </si>
  <si>
    <t>보전수입등및내부거래</t>
    <phoneticPr fontId="3" type="noConversion"/>
  </si>
  <si>
    <t>융자금원금수입(현년도)</t>
    <phoneticPr fontId="3" type="noConversion"/>
  </si>
  <si>
    <t>융자금원금수입(지난년도)</t>
    <phoneticPr fontId="3" type="noConversion"/>
  </si>
  <si>
    <t>징 수 율</t>
    <phoneticPr fontId="3" type="noConversion"/>
  </si>
  <si>
    <t>나. 시도지역개발기금예수금수입</t>
    <phoneticPr fontId="3" type="noConversion"/>
  </si>
  <si>
    <t>다. 예탁금 원금 회수수입</t>
    <phoneticPr fontId="3" type="noConversion"/>
  </si>
  <si>
    <t>라. 예탁금 이자수입</t>
    <phoneticPr fontId="3" type="noConversion"/>
  </si>
  <si>
    <t>가. 공공예금이자수입</t>
  </si>
  <si>
    <t>10. 기타수입</t>
  </si>
  <si>
    <t>미수납액</t>
  </si>
  <si>
    <t>미수납액
'(E=B-C-D)</t>
  </si>
  <si>
    <t>체납액
(F=E-G)</t>
  </si>
  <si>
    <t>납기미도래
(G)</t>
  </si>
  <si>
    <t>현년도</t>
    <phoneticPr fontId="3" type="noConversion"/>
  </si>
  <si>
    <t>과년도</t>
    <phoneticPr fontId="3" type="noConversion"/>
  </si>
  <si>
    <t>일반회계</t>
    <phoneticPr fontId="3" type="noConversion"/>
  </si>
  <si>
    <t>국공유변상금</t>
    <phoneticPr fontId="3" type="noConversion"/>
  </si>
  <si>
    <t>책임보험미가입과태료</t>
    <phoneticPr fontId="3" type="noConversion"/>
  </si>
  <si>
    <t>자동차검사지연과태료</t>
    <phoneticPr fontId="3" type="noConversion"/>
  </si>
  <si>
    <t>자동차정밀검사과태료</t>
    <phoneticPr fontId="3" type="noConversion"/>
  </si>
  <si>
    <t>부동산실명법과징금</t>
    <phoneticPr fontId="3" type="noConversion"/>
  </si>
  <si>
    <t>건축법이행강제금</t>
    <phoneticPr fontId="3" type="noConversion"/>
  </si>
  <si>
    <t>특별회계</t>
    <phoneticPr fontId="3" type="noConversion"/>
  </si>
  <si>
    <t>주정차위반과태료</t>
    <phoneticPr fontId="3" type="noConversion"/>
  </si>
  <si>
    <t>마. 공유수면사용료</t>
    <phoneticPr fontId="3" type="noConversion"/>
  </si>
  <si>
    <t>바. 시장사용료</t>
    <phoneticPr fontId="3" type="noConversion"/>
  </si>
  <si>
    <t>아. 주차요금수입</t>
    <phoneticPr fontId="3" type="noConversion"/>
  </si>
  <si>
    <t>자. 기타사용료</t>
    <phoneticPr fontId="3" type="noConversion"/>
  </si>
  <si>
    <t>라. 보건의료수수료</t>
    <phoneticPr fontId="3" type="noConversion"/>
  </si>
  <si>
    <t>마. 기타수수료</t>
    <phoneticPr fontId="3" type="noConversion"/>
  </si>
  <si>
    <t>나. 청산금수입</t>
    <phoneticPr fontId="3" type="noConversion"/>
  </si>
  <si>
    <t>다. 매각 사업수입</t>
    <phoneticPr fontId="3" type="noConversion"/>
  </si>
  <si>
    <t>라. 배당금수입</t>
    <phoneticPr fontId="3" type="noConversion"/>
  </si>
  <si>
    <t>마. 기타 사업수입</t>
    <phoneticPr fontId="3" type="noConversion"/>
  </si>
  <si>
    <t>라. 불용품 매각대금</t>
    <phoneticPr fontId="3" type="noConversion"/>
  </si>
  <si>
    <t>나. 융자금회수이자수입</t>
    <phoneticPr fontId="3" type="noConversion"/>
  </si>
  <si>
    <t>다. 기타이자수입</t>
    <phoneticPr fontId="3" type="noConversion"/>
  </si>
  <si>
    <t>8. 자치단체간 부담금</t>
    <phoneticPr fontId="3" type="noConversion"/>
  </si>
  <si>
    <t>9. 보조금 반환수입</t>
    <phoneticPr fontId="3" type="noConversion"/>
  </si>
  <si>
    <t>사. 그외수입</t>
    <phoneticPr fontId="3" type="noConversion"/>
  </si>
  <si>
    <t>가. 체납처분수입</t>
    <phoneticPr fontId="3" type="noConversion"/>
  </si>
  <si>
    <t>나. 보상금수납금</t>
    <phoneticPr fontId="3" type="noConversion"/>
  </si>
  <si>
    <t>다. 기부금수입</t>
    <phoneticPr fontId="3" type="noConversion"/>
  </si>
  <si>
    <t>라. 지적재조사조정금</t>
    <phoneticPr fontId="3" type="noConversion"/>
  </si>
  <si>
    <t>마. 지방교부세감소분보전수입</t>
    <phoneticPr fontId="3" type="noConversion"/>
  </si>
  <si>
    <t>바. 위약금</t>
    <phoneticPr fontId="3" type="noConversion"/>
  </si>
  <si>
    <t>가. 사업장 생산수입</t>
    <phoneticPr fontId="3" type="noConversion"/>
  </si>
  <si>
    <t>12. 과징금</t>
    <phoneticPr fontId="3" type="noConversion"/>
  </si>
  <si>
    <t>13. 이행강제금</t>
    <phoneticPr fontId="3" type="noConversion"/>
  </si>
  <si>
    <t>14. 변상금</t>
    <phoneticPr fontId="3" type="noConversion"/>
  </si>
  <si>
    <t>15. 과태료</t>
    <phoneticPr fontId="3" type="noConversion"/>
  </si>
  <si>
    <t>나. 기타 과태료</t>
    <phoneticPr fontId="3" type="noConversion"/>
  </si>
  <si>
    <t>가. 차량관련 과태료</t>
    <phoneticPr fontId="3" type="noConversion"/>
  </si>
  <si>
    <t>16. 환수금</t>
    <phoneticPr fontId="3" type="noConversion"/>
  </si>
  <si>
    <t>17. 부담금</t>
    <phoneticPr fontId="3" type="noConversion"/>
  </si>
  <si>
    <t>18. 순세계잉여금</t>
    <phoneticPr fontId="3" type="noConversion"/>
  </si>
  <si>
    <t>20. 융자금 원금수입</t>
    <phoneticPr fontId="3" type="noConversion"/>
  </si>
  <si>
    <t>1. 사용료수입</t>
    <phoneticPr fontId="3" type="noConversion"/>
  </si>
  <si>
    <t>2. 사업수입</t>
    <phoneticPr fontId="3" type="noConversion"/>
  </si>
  <si>
    <r>
      <t>지방행정제재</t>
    </r>
    <r>
      <rPr>
        <b/>
        <sz val="9"/>
        <rFont val="맑은 고딕 Semilight"/>
        <family val="3"/>
        <charset val="129"/>
      </rPr>
      <t>‧</t>
    </r>
    <r>
      <rPr>
        <b/>
        <sz val="9"/>
        <rFont val="굴림"/>
        <family val="3"/>
        <charset val="129"/>
      </rPr>
      <t>부과금</t>
    </r>
    <phoneticPr fontId="3" type="noConversion"/>
  </si>
  <si>
    <t>5. 과징금</t>
    <phoneticPr fontId="3" type="noConversion"/>
  </si>
  <si>
    <t>6. 변상금</t>
    <phoneticPr fontId="3" type="noConversion"/>
  </si>
  <si>
    <t>7. 부담금</t>
    <phoneticPr fontId="3" type="noConversion"/>
  </si>
  <si>
    <t>8. 융자금 원금수입</t>
    <phoneticPr fontId="3" type="noConversion"/>
  </si>
  <si>
    <t>19. 전년도이월금</t>
    <phoneticPr fontId="3" type="noConversion"/>
  </si>
  <si>
    <t>나. 폐기물처리수수료</t>
    <phoneticPr fontId="3" type="noConversion"/>
  </si>
  <si>
    <t>6. 이자수입</t>
    <phoneticPr fontId="3" type="noConversion"/>
  </si>
  <si>
    <t>가. 시도비보조금등반환수입</t>
    <phoneticPr fontId="3" type="noConversion"/>
  </si>
  <si>
    <t>나. 자체보조금등반환수입</t>
    <phoneticPr fontId="3" type="noConversion"/>
  </si>
  <si>
    <t>11. 지난년도수입</t>
    <phoneticPr fontId="3" type="noConversion"/>
  </si>
  <si>
    <t>지방행정제재‧부과금</t>
    <phoneticPr fontId="3" type="noConversion"/>
  </si>
  <si>
    <t>21. 보조금등반환금</t>
    <phoneticPr fontId="3" type="noConversion"/>
  </si>
  <si>
    <t>가. 국고보조금등반환금</t>
    <phoneticPr fontId="3" type="noConversion"/>
  </si>
  <si>
    <t>나. 시도비보조금등반환금</t>
    <phoneticPr fontId="3" type="noConversion"/>
  </si>
  <si>
    <t>22. 전입금</t>
    <phoneticPr fontId="3" type="noConversion"/>
  </si>
  <si>
    <t>23. 예탁금 및 예수금</t>
    <phoneticPr fontId="3" type="noConversion"/>
  </si>
  <si>
    <t>2022년     7월    군·구 일반회계 세외수입 징수현황</t>
    <phoneticPr fontId="3" type="noConversion"/>
  </si>
  <si>
    <t>2022. 7월</t>
    <phoneticPr fontId="3" type="noConversion"/>
  </si>
  <si>
    <t>서구</t>
    <phoneticPr fontId="3" type="noConversion"/>
  </si>
  <si>
    <r>
      <t xml:space="preserve">2022년     7월    군·구 일반회계 </t>
    </r>
    <r>
      <rPr>
        <sz val="20"/>
        <color indexed="10"/>
        <rFont val="HY헤드라인M"/>
        <family val="1"/>
        <charset val="129"/>
      </rPr>
      <t xml:space="preserve">(지난년도) </t>
    </r>
    <r>
      <rPr>
        <sz val="20"/>
        <rFont val="HY헤드라인M"/>
        <family val="1"/>
        <charset val="129"/>
      </rPr>
      <t>세외수입 징수현황</t>
    </r>
    <phoneticPr fontId="3" type="noConversion"/>
  </si>
  <si>
    <t>2022년   7월 군·구 과목별 세외수입 징수현황</t>
    <phoneticPr fontId="3" type="noConversion"/>
  </si>
  <si>
    <t>2022년   7월 시 특별회계 세외수입 징수현황</t>
    <phoneticPr fontId="3" type="noConversion"/>
  </si>
  <si>
    <t>징수율(경상적세외수입 총액)</t>
    <phoneticPr fontId="3" type="noConversion"/>
  </si>
  <si>
    <t>징수액</t>
    <phoneticPr fontId="3" type="noConversion"/>
  </si>
  <si>
    <t>경상적세외수입 란</t>
    <phoneticPr fontId="3" type="noConversion"/>
  </si>
  <si>
    <t>징수액(시세외+구세외)</t>
    <phoneticPr fontId="3" type="noConversion"/>
  </si>
  <si>
    <t>징수결정액액(시세외+구세외)</t>
    <phoneticPr fontId="3" type="noConversion"/>
  </si>
  <si>
    <t>체납액축소</t>
    <phoneticPr fontId="3" type="noConversion"/>
  </si>
  <si>
    <t>총체납액 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</si>
</sst>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0" formatCode="_-* #,##0.0_-;\-* #,##0.0_-;_-* &quot;-&quot;_-;_-@_-"/>
    <numFmt numFmtId="188" formatCode="_-* #,##0.00000_-;\-* #,##0.00000_-;_-* &quot;-&quot;_-;_-@_-"/>
  </numFmts>
  <fonts count="25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sz val="20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indexed="32"/>
      <name val="맑은 고딕"/>
      <family val="3"/>
      <charset val="129"/>
    </font>
    <font>
      <b/>
      <sz val="11"/>
      <color indexed="32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맑은 고딕 Semilight"/>
      <family val="3"/>
      <charset val="129"/>
    </font>
    <font>
      <b/>
      <sz val="9"/>
      <name val="맑은 고딕 Semilight"/>
      <family val="3"/>
      <charset val="129"/>
    </font>
    <font>
      <sz val="20"/>
      <color indexed="1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1" fillId="0" borderId="0">
      <alignment vertical="center"/>
    </xf>
    <xf numFmtId="0" fontId="2" fillId="0" borderId="0"/>
  </cellStyleXfs>
  <cellXfs count="242">
    <xf numFmtId="0" fontId="0" fillId="0" borderId="0" xfId="0"/>
    <xf numFmtId="41" fontId="4" fillId="0" borderId="0" xfId="1" applyFont="1" applyFill="1" applyBorder="1" applyAlignment="1" applyProtection="1">
      <alignment vertical="center"/>
    </xf>
    <xf numFmtId="41" fontId="5" fillId="0" borderId="0" xfId="1" applyFont="1" applyFill="1" applyBorder="1" applyAlignment="1" applyProtection="1">
      <alignment vertical="center"/>
    </xf>
    <xf numFmtId="41" fontId="5" fillId="0" borderId="0" xfId="1" applyFont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7" fillId="0" borderId="0" xfId="1" applyFont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7" fillId="2" borderId="1" xfId="1" applyFont="1" applyFill="1" applyBorder="1" applyAlignment="1" applyProtection="1">
      <alignment vertical="center"/>
    </xf>
    <xf numFmtId="41" fontId="7" fillId="0" borderId="1" xfId="1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6" fillId="0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41" fontId="9" fillId="3" borderId="1" xfId="1" applyFont="1" applyFill="1" applyBorder="1" applyAlignment="1" applyProtection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9" fillId="4" borderId="2" xfId="1" applyFont="1" applyFill="1" applyBorder="1" applyAlignment="1" applyProtection="1">
      <alignment vertical="center" shrinkToFit="1"/>
    </xf>
    <xf numFmtId="41" fontId="9" fillId="4" borderId="3" xfId="1" applyFont="1" applyFill="1" applyBorder="1" applyAlignment="1" applyProtection="1">
      <alignment vertical="center" shrinkToFit="1"/>
    </xf>
    <xf numFmtId="41" fontId="9" fillId="3" borderId="4" xfId="1" applyFont="1" applyFill="1" applyBorder="1" applyAlignment="1" applyProtection="1">
      <alignment vertical="center"/>
    </xf>
    <xf numFmtId="41" fontId="9" fillId="3" borderId="1" xfId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</xf>
    <xf numFmtId="180" fontId="7" fillId="0" borderId="1" xfId="1" applyNumberFormat="1" applyFont="1" applyFill="1" applyBorder="1" applyAlignment="1" applyProtection="1">
      <alignment vertical="center" shrinkToFit="1"/>
    </xf>
    <xf numFmtId="180" fontId="7" fillId="0" borderId="5" xfId="1" applyNumberFormat="1" applyFont="1" applyFill="1" applyBorder="1" applyAlignment="1" applyProtection="1">
      <alignment vertical="center" shrinkToFit="1"/>
    </xf>
    <xf numFmtId="41" fontId="9" fillId="4" borderId="1" xfId="1" applyFont="1" applyFill="1" applyBorder="1" applyAlignment="1" applyProtection="1">
      <alignment vertical="center" shrinkToFit="1"/>
    </xf>
    <xf numFmtId="41" fontId="7" fillId="0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8" xfId="1" applyFont="1" applyFill="1" applyBorder="1" applyAlignment="1" applyProtection="1">
      <alignment horizontal="center" vertical="center" shrinkToFit="1"/>
    </xf>
    <xf numFmtId="180" fontId="9" fillId="0" borderId="1" xfId="1" applyNumberFormat="1" applyFont="1" applyFill="1" applyBorder="1" applyAlignment="1" applyProtection="1">
      <alignment vertical="center" shrinkToFit="1"/>
    </xf>
    <xf numFmtId="180" fontId="9" fillId="0" borderId="5" xfId="1" applyNumberFormat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  <protection locked="0"/>
    </xf>
    <xf numFmtId="180" fontId="9" fillId="0" borderId="6" xfId="1" applyNumberFormat="1" applyFont="1" applyFill="1" applyBorder="1" applyAlignment="1" applyProtection="1">
      <alignment vertical="center" shrinkToFit="1"/>
    </xf>
    <xf numFmtId="180" fontId="9" fillId="0" borderId="9" xfId="1" applyNumberFormat="1" applyFont="1" applyFill="1" applyBorder="1" applyAlignment="1" applyProtection="1">
      <alignment vertical="center" shrinkToFit="1"/>
    </xf>
    <xf numFmtId="41" fontId="6" fillId="5" borderId="10" xfId="1" applyFont="1" applyFill="1" applyBorder="1" applyAlignment="1" applyProtection="1">
      <alignment horizontal="center" vertical="center"/>
    </xf>
    <xf numFmtId="41" fontId="8" fillId="0" borderId="0" xfId="1" applyFont="1" applyFill="1" applyBorder="1" applyAlignment="1" applyProtection="1">
      <alignment vertical="center"/>
    </xf>
    <xf numFmtId="180" fontId="9" fillId="9" borderId="2" xfId="1" applyNumberFormat="1" applyFont="1" applyFill="1" applyBorder="1" applyAlignment="1" applyProtection="1">
      <alignment vertical="center" shrinkToFit="1"/>
    </xf>
    <xf numFmtId="180" fontId="9" fillId="9" borderId="11" xfId="1" applyNumberFormat="1" applyFont="1" applyFill="1" applyBorder="1" applyAlignment="1" applyProtection="1">
      <alignment vertical="center" shrinkToFit="1"/>
    </xf>
    <xf numFmtId="180" fontId="9" fillId="9" borderId="3" xfId="1" applyNumberFormat="1" applyFont="1" applyFill="1" applyBorder="1" applyAlignment="1" applyProtection="1">
      <alignment vertical="center" shrinkToFit="1"/>
    </xf>
    <xf numFmtId="180" fontId="9" fillId="9" borderId="12" xfId="1" applyNumberFormat="1" applyFont="1" applyFill="1" applyBorder="1" applyAlignment="1" applyProtection="1">
      <alignment vertical="center" shrinkToFit="1"/>
    </xf>
    <xf numFmtId="180" fontId="9" fillId="10" borderId="1" xfId="1" applyNumberFormat="1" applyFont="1" applyFill="1" applyBorder="1" applyAlignment="1" applyProtection="1">
      <alignment vertical="center" shrinkToFit="1"/>
    </xf>
    <xf numFmtId="180" fontId="9" fillId="10" borderId="5" xfId="1" applyNumberFormat="1" applyFont="1" applyFill="1" applyBorder="1" applyAlignment="1" applyProtection="1">
      <alignment vertical="center" shrinkToFit="1"/>
    </xf>
    <xf numFmtId="180" fontId="9" fillId="9" borderId="1" xfId="1" applyNumberFormat="1" applyFont="1" applyFill="1" applyBorder="1" applyAlignment="1" applyProtection="1">
      <alignment vertical="center" shrinkToFit="1"/>
    </xf>
    <xf numFmtId="180" fontId="9" fillId="9" borderId="5" xfId="1" applyNumberFormat="1" applyFont="1" applyFill="1" applyBorder="1" applyAlignment="1" applyProtection="1">
      <alignment vertical="center" shrinkToFit="1"/>
    </xf>
    <xf numFmtId="41" fontId="7" fillId="2" borderId="13" xfId="1" applyFont="1" applyFill="1" applyBorder="1" applyAlignment="1" applyProtection="1">
      <alignment vertical="center"/>
    </xf>
    <xf numFmtId="41" fontId="7" fillId="2" borderId="14" xfId="1" applyFont="1" applyFill="1" applyBorder="1" applyAlignment="1" applyProtection="1">
      <alignment horizontal="right" vertical="center"/>
    </xf>
    <xf numFmtId="41" fontId="7" fillId="2" borderId="15" xfId="1" applyFont="1" applyFill="1" applyBorder="1" applyAlignment="1" applyProtection="1">
      <alignment horizontal="right" vertical="center"/>
    </xf>
    <xf numFmtId="41" fontId="7" fillId="6" borderId="1" xfId="1" applyFont="1" applyFill="1" applyBorder="1" applyAlignment="1" applyProtection="1">
      <alignment vertical="center" shrinkToFit="1"/>
    </xf>
    <xf numFmtId="41" fontId="7" fillId="3" borderId="1" xfId="1" applyFont="1" applyFill="1" applyBorder="1" applyAlignment="1" applyProtection="1">
      <alignment vertical="center" shrinkToFit="1"/>
    </xf>
    <xf numFmtId="41" fontId="7" fillId="2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  <protection locked="0"/>
    </xf>
    <xf numFmtId="41" fontId="7" fillId="2" borderId="16" xfId="1" applyFont="1" applyFill="1" applyBorder="1" applyAlignment="1" applyProtection="1">
      <alignment horizontal="centerContinuous" vertical="center"/>
    </xf>
    <xf numFmtId="41" fontId="7" fillId="2" borderId="16" xfId="1" applyFont="1" applyFill="1" applyBorder="1" applyAlignment="1" applyProtection="1">
      <alignment horizontal="center" vertical="center"/>
    </xf>
    <xf numFmtId="41" fontId="7" fillId="2" borderId="17" xfId="1" applyFont="1" applyFill="1" applyBorder="1" applyAlignment="1" applyProtection="1">
      <alignment vertical="center"/>
    </xf>
    <xf numFmtId="41" fontId="7" fillId="2" borderId="0" xfId="1" applyFont="1" applyFill="1" applyBorder="1" applyAlignment="1" applyProtection="1">
      <alignment vertical="center"/>
    </xf>
    <xf numFmtId="41" fontId="7" fillId="2" borderId="18" xfId="1" applyFont="1" applyFill="1" applyBorder="1" applyAlignment="1" applyProtection="1">
      <alignment vertical="center"/>
    </xf>
    <xf numFmtId="41" fontId="7" fillId="2" borderId="19" xfId="1" quotePrefix="1" applyFont="1" applyFill="1" applyBorder="1" applyAlignment="1" applyProtection="1">
      <alignment horizontal="center" vertical="center"/>
    </xf>
    <xf numFmtId="41" fontId="7" fillId="2" borderId="7" xfId="1" quotePrefix="1" applyFont="1" applyFill="1" applyBorder="1" applyAlignment="1" applyProtection="1">
      <alignment horizontal="center" vertical="center"/>
    </xf>
    <xf numFmtId="41" fontId="7" fillId="2" borderId="8" xfId="1" quotePrefix="1" applyFont="1" applyFill="1" applyBorder="1" applyAlignment="1" applyProtection="1">
      <alignment horizontal="center" vertical="center"/>
    </xf>
    <xf numFmtId="41" fontId="7" fillId="6" borderId="3" xfId="1" applyFont="1" applyFill="1" applyBorder="1" applyAlignment="1" applyProtection="1">
      <alignment vertical="center" shrinkToFit="1"/>
    </xf>
    <xf numFmtId="41" fontId="7" fillId="7" borderId="20" xfId="1" applyFont="1" applyFill="1" applyBorder="1" applyAlignment="1" applyProtection="1">
      <alignment vertical="center" shrinkToFit="1"/>
    </xf>
    <xf numFmtId="41" fontId="7" fillId="6" borderId="12" xfId="1" applyFont="1" applyFill="1" applyBorder="1" applyAlignment="1" applyProtection="1">
      <alignment vertical="center" shrinkToFit="1"/>
    </xf>
    <xf numFmtId="41" fontId="7" fillId="3" borderId="5" xfId="1" applyFont="1" applyFill="1" applyBorder="1" applyAlignment="1" applyProtection="1">
      <alignment vertical="center" shrinkToFit="1"/>
    </xf>
    <xf numFmtId="41" fontId="7" fillId="0" borderId="5" xfId="1" applyFont="1" applyFill="1" applyBorder="1" applyAlignment="1" applyProtection="1">
      <alignment vertical="center" shrinkToFit="1"/>
    </xf>
    <xf numFmtId="41" fontId="7" fillId="8" borderId="1" xfId="1" applyFont="1" applyFill="1" applyBorder="1" applyAlignment="1" applyProtection="1">
      <alignment vertical="center" shrinkToFit="1"/>
      <protection locked="0"/>
    </xf>
    <xf numFmtId="41" fontId="7" fillId="3" borderId="1" xfId="1" applyFont="1" applyFill="1" applyBorder="1" applyAlignment="1" applyProtection="1">
      <alignment vertical="center" shrinkToFit="1"/>
      <protection locked="0"/>
    </xf>
    <xf numFmtId="41" fontId="7" fillId="2" borderId="21" xfId="1" applyFont="1" applyFill="1" applyBorder="1" applyAlignment="1" applyProtection="1">
      <alignment vertical="center"/>
    </xf>
    <xf numFmtId="41" fontId="7" fillId="2" borderId="22" xfId="1" applyFont="1" applyFill="1" applyBorder="1" applyAlignment="1" applyProtection="1">
      <alignment vertical="center"/>
    </xf>
    <xf numFmtId="41" fontId="7" fillId="7" borderId="2" xfId="1" applyFont="1" applyFill="1" applyBorder="1" applyAlignment="1" applyProtection="1">
      <alignment vertical="center" shrinkToFit="1"/>
    </xf>
    <xf numFmtId="180" fontId="7" fillId="7" borderId="2" xfId="1" applyNumberFormat="1" applyFont="1" applyFill="1" applyBorder="1" applyAlignment="1" applyProtection="1">
      <alignment vertical="center" shrinkToFit="1"/>
    </xf>
    <xf numFmtId="180" fontId="7" fillId="7" borderId="11" xfId="1" applyNumberFormat="1" applyFont="1" applyFill="1" applyBorder="1" applyAlignment="1" applyProtection="1">
      <alignment vertical="center" shrinkToFit="1"/>
    </xf>
    <xf numFmtId="180" fontId="7" fillId="7" borderId="20" xfId="1" applyNumberFormat="1" applyFont="1" applyFill="1" applyBorder="1" applyAlignment="1" applyProtection="1">
      <alignment vertical="center" shrinkToFit="1"/>
    </xf>
    <xf numFmtId="180" fontId="7" fillId="7" borderId="23" xfId="1" applyNumberFormat="1" applyFont="1" applyFill="1" applyBorder="1" applyAlignment="1" applyProtection="1">
      <alignment vertical="center" shrinkToFit="1"/>
    </xf>
    <xf numFmtId="180" fontId="7" fillId="6" borderId="1" xfId="1" applyNumberFormat="1" applyFont="1" applyFill="1" applyBorder="1" applyAlignment="1" applyProtection="1">
      <alignment vertical="center" shrinkToFit="1"/>
    </xf>
    <xf numFmtId="180" fontId="7" fillId="6" borderId="5" xfId="1" applyNumberFormat="1" applyFont="1" applyFill="1" applyBorder="1" applyAlignment="1" applyProtection="1">
      <alignment vertical="center" shrinkToFit="1"/>
    </xf>
    <xf numFmtId="180" fontId="7" fillId="3" borderId="1" xfId="1" applyNumberFormat="1" applyFont="1" applyFill="1" applyBorder="1" applyAlignment="1" applyProtection="1">
      <alignment vertical="center" shrinkToFit="1"/>
    </xf>
    <xf numFmtId="180" fontId="7" fillId="3" borderId="5" xfId="1" applyNumberFormat="1" applyFont="1" applyFill="1" applyBorder="1" applyAlignment="1" applyProtection="1">
      <alignment vertical="center" shrinkToFit="1"/>
    </xf>
    <xf numFmtId="180" fontId="7" fillId="0" borderId="6" xfId="1" applyNumberFormat="1" applyFont="1" applyFill="1" applyBorder="1" applyAlignment="1" applyProtection="1">
      <alignment vertical="center" shrinkToFit="1"/>
    </xf>
    <xf numFmtId="180" fontId="7" fillId="0" borderId="9" xfId="1" applyNumberFormat="1" applyFont="1" applyFill="1" applyBorder="1" applyAlignment="1" applyProtection="1">
      <alignment vertical="center" shrinkToFit="1"/>
    </xf>
    <xf numFmtId="41" fontId="9" fillId="3" borderId="1" xfId="1" applyFont="1" applyFill="1" applyBorder="1" applyAlignment="1" applyProtection="1">
      <alignment vertical="center" shrinkToFit="1"/>
      <protection locked="0"/>
    </xf>
    <xf numFmtId="41" fontId="16" fillId="0" borderId="0" xfId="1" applyFont="1" applyAlignment="1" applyProtection="1">
      <alignment vertical="center"/>
    </xf>
    <xf numFmtId="0" fontId="0" fillId="0" borderId="24" xfId="0" applyBorder="1" applyAlignment="1">
      <alignment vertical="center"/>
    </xf>
    <xf numFmtId="41" fontId="7" fillId="0" borderId="3" xfId="1" applyFont="1" applyFill="1" applyBorder="1" applyAlignment="1" applyProtection="1">
      <alignment vertical="center"/>
    </xf>
    <xf numFmtId="41" fontId="7" fillId="0" borderId="3" xfId="1" applyFont="1" applyFill="1" applyBorder="1" applyAlignment="1" applyProtection="1">
      <alignment vertical="center" shrinkToFit="1"/>
      <protection locked="0"/>
    </xf>
    <xf numFmtId="41" fontId="7" fillId="0" borderId="3" xfId="1" applyFont="1" applyFill="1" applyBorder="1" applyAlignment="1" applyProtection="1">
      <alignment vertical="center" shrinkToFit="1"/>
    </xf>
    <xf numFmtId="180" fontId="9" fillId="0" borderId="3" xfId="1" applyNumberFormat="1" applyFont="1" applyFill="1" applyBorder="1" applyAlignment="1" applyProtection="1">
      <alignment vertical="center" shrinkToFit="1"/>
    </xf>
    <xf numFmtId="180" fontId="9" fillId="0" borderId="12" xfId="1" applyNumberFormat="1" applyFont="1" applyFill="1" applyBorder="1" applyAlignment="1" applyProtection="1">
      <alignment vertical="center" shrinkToFit="1"/>
    </xf>
    <xf numFmtId="41" fontId="9" fillId="0" borderId="22" xfId="1" applyFont="1" applyFill="1" applyBorder="1" applyAlignment="1" applyProtection="1">
      <alignment vertical="center"/>
    </xf>
    <xf numFmtId="41" fontId="7" fillId="3" borderId="7" xfId="1" applyFont="1" applyFill="1" applyBorder="1" applyAlignment="1" applyProtection="1">
      <alignment vertical="center" shrinkToFit="1"/>
      <protection locked="0"/>
    </xf>
    <xf numFmtId="41" fontId="7" fillId="3" borderId="7" xfId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2" borderId="7" xfId="1" applyFont="1" applyFill="1" applyBorder="1" applyAlignment="1" applyProtection="1">
      <alignment vertical="center"/>
    </xf>
    <xf numFmtId="41" fontId="7" fillId="8" borderId="7" xfId="1" applyFont="1" applyFill="1" applyBorder="1" applyAlignment="1" applyProtection="1">
      <alignment vertical="center" shrinkToFit="1"/>
      <protection locked="0"/>
    </xf>
    <xf numFmtId="41" fontId="7" fillId="0" borderId="7" xfId="1" applyFont="1" applyFill="1" applyBorder="1" applyAlignment="1" applyProtection="1">
      <alignment vertical="center" shrinkToFit="1"/>
    </xf>
    <xf numFmtId="180" fontId="7" fillId="0" borderId="7" xfId="1" applyNumberFormat="1" applyFont="1" applyFill="1" applyBorder="1" applyAlignment="1" applyProtection="1">
      <alignment vertical="center" shrinkToFit="1"/>
    </xf>
    <xf numFmtId="180" fontId="7" fillId="0" borderId="8" xfId="1" applyNumberFormat="1" applyFont="1" applyFill="1" applyBorder="1" applyAlignment="1" applyProtection="1">
      <alignment vertical="center" shrinkToFit="1"/>
    </xf>
    <xf numFmtId="41" fontId="7" fillId="8" borderId="6" xfId="1" applyFont="1" applyFill="1" applyBorder="1" applyAlignment="1" applyProtection="1">
      <alignment vertical="center" shrinkToFit="1"/>
      <protection locked="0"/>
    </xf>
    <xf numFmtId="180" fontId="7" fillId="10" borderId="7" xfId="1" applyNumberFormat="1" applyFont="1" applyFill="1" applyBorder="1" applyAlignment="1" applyProtection="1">
      <alignment vertical="center" shrinkToFit="1"/>
    </xf>
    <xf numFmtId="180" fontId="7" fillId="10" borderId="8" xfId="1" applyNumberFormat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11" borderId="4" xfId="1" applyFont="1" applyFill="1" applyBorder="1" applyAlignment="1" applyProtection="1">
      <alignment vertical="center"/>
    </xf>
    <xf numFmtId="41" fontId="7" fillId="11" borderId="1" xfId="1" applyFont="1" applyFill="1" applyBorder="1" applyAlignment="1" applyProtection="1">
      <alignment vertical="center"/>
    </xf>
    <xf numFmtId="41" fontId="12" fillId="2" borderId="25" xfId="1" applyFont="1" applyFill="1" applyBorder="1" applyAlignment="1" applyProtection="1">
      <alignment horizontal="centerContinuous" vertical="center"/>
    </xf>
    <xf numFmtId="41" fontId="12" fillId="2" borderId="20" xfId="1" applyFont="1" applyFill="1" applyBorder="1" applyAlignment="1" applyProtection="1">
      <alignment horizontal="centerContinuous" vertical="center"/>
    </xf>
    <xf numFmtId="41" fontId="7" fillId="2" borderId="20" xfId="1" applyFont="1" applyFill="1" applyBorder="1" applyAlignment="1" applyProtection="1">
      <alignment horizontal="centerContinuous" vertical="center"/>
    </xf>
    <xf numFmtId="41" fontId="7" fillId="2" borderId="25" xfId="1" applyFont="1" applyFill="1" applyBorder="1" applyAlignment="1" applyProtection="1">
      <alignment horizontal="centerContinuous" vertical="center"/>
    </xf>
    <xf numFmtId="41" fontId="7" fillId="2" borderId="19" xfId="1" quotePrefix="1" applyFont="1" applyFill="1" applyBorder="1" applyAlignment="1" applyProtection="1">
      <alignment horizontal="center" vertical="center" wrapText="1"/>
    </xf>
    <xf numFmtId="41" fontId="12" fillId="2" borderId="19" xfId="1" quotePrefix="1" applyFont="1" applyFill="1" applyBorder="1" applyAlignment="1" applyProtection="1">
      <alignment horizontal="center" vertical="center" wrapText="1"/>
    </xf>
    <xf numFmtId="41" fontId="7" fillId="7" borderId="26" xfId="1" applyFont="1" applyFill="1" applyBorder="1" applyAlignment="1" applyProtection="1">
      <alignment horizontal="center" vertical="center"/>
    </xf>
    <xf numFmtId="41" fontId="7" fillId="7" borderId="26" xfId="1" applyFont="1" applyFill="1" applyBorder="1" applyAlignment="1" applyProtection="1">
      <alignment vertical="center" shrinkToFit="1"/>
    </xf>
    <xf numFmtId="180" fontId="7" fillId="7" borderId="26" xfId="1" applyNumberFormat="1" applyFont="1" applyFill="1" applyBorder="1" applyAlignment="1" applyProtection="1">
      <alignment vertical="center" shrinkToFit="1"/>
    </xf>
    <xf numFmtId="180" fontId="7" fillId="7" borderId="27" xfId="1" applyNumberFormat="1" applyFont="1" applyFill="1" applyBorder="1" applyAlignment="1" applyProtection="1">
      <alignment vertical="center" shrinkToFit="1"/>
    </xf>
    <xf numFmtId="41" fontId="7" fillId="7" borderId="3" xfId="1" applyFont="1" applyFill="1" applyBorder="1" applyAlignment="1" applyProtection="1">
      <alignment horizontal="center" vertical="center"/>
    </xf>
    <xf numFmtId="41" fontId="7" fillId="7" borderId="3" xfId="1" applyFont="1" applyFill="1" applyBorder="1" applyAlignment="1" applyProtection="1">
      <alignment vertical="center" shrinkToFit="1"/>
    </xf>
    <xf numFmtId="180" fontId="7" fillId="7" borderId="3" xfId="1" applyNumberFormat="1" applyFont="1" applyFill="1" applyBorder="1" applyAlignment="1" applyProtection="1">
      <alignment vertical="center" shrinkToFit="1"/>
    </xf>
    <xf numFmtId="180" fontId="7" fillId="7" borderId="12" xfId="1" applyNumberFormat="1" applyFont="1" applyFill="1" applyBorder="1" applyAlignment="1" applyProtection="1">
      <alignment vertical="center" shrinkToFit="1"/>
    </xf>
    <xf numFmtId="0" fontId="7" fillId="0" borderId="0" xfId="0" applyFont="1" applyBorder="1" applyAlignment="1" applyProtection="1">
      <alignment vertical="center"/>
    </xf>
    <xf numFmtId="41" fontId="7" fillId="7" borderId="3" xfId="1" applyFont="1" applyFill="1" applyBorder="1" applyAlignment="1" applyProtection="1">
      <alignment vertical="center"/>
    </xf>
    <xf numFmtId="41" fontId="7" fillId="7" borderId="26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 shrinkToFit="1"/>
      <protection locked="0"/>
    </xf>
    <xf numFmtId="41" fontId="7" fillId="12" borderId="1" xfId="1" applyFont="1" applyFill="1" applyBorder="1" applyAlignment="1" applyProtection="1">
      <alignment vertical="center" shrinkToFit="1"/>
    </xf>
    <xf numFmtId="41" fontId="7" fillId="12" borderId="5" xfId="1" applyFont="1" applyFill="1" applyBorder="1" applyAlignment="1" applyProtection="1">
      <alignment vertical="center" shrinkToFit="1"/>
    </xf>
    <xf numFmtId="41" fontId="7" fillId="12" borderId="3" xfId="1" applyFont="1" applyFill="1" applyBorder="1" applyAlignment="1" applyProtection="1">
      <alignment vertical="center" shrinkToFit="1"/>
    </xf>
    <xf numFmtId="41" fontId="7" fillId="12" borderId="12" xfId="1" applyFont="1" applyFill="1" applyBorder="1" applyAlignment="1" applyProtection="1">
      <alignment vertical="center" shrinkToFit="1"/>
    </xf>
    <xf numFmtId="41" fontId="7" fillId="0" borderId="7" xfId="1" applyFont="1" applyFill="1" applyBorder="1" applyAlignment="1" applyProtection="1">
      <alignment vertical="center" shrinkToFit="1"/>
      <protection locked="0"/>
    </xf>
    <xf numFmtId="41" fontId="7" fillId="0" borderId="8" xfId="1" applyFont="1" applyFill="1" applyBorder="1" applyAlignment="1" applyProtection="1">
      <alignment vertical="center" shrinkToFit="1"/>
    </xf>
    <xf numFmtId="41" fontId="7" fillId="12" borderId="20" xfId="1" applyFont="1" applyFill="1" applyBorder="1" applyAlignment="1" applyProtection="1">
      <alignment vertical="center" shrinkToFit="1"/>
    </xf>
    <xf numFmtId="41" fontId="7" fillId="12" borderId="23" xfId="1" applyFont="1" applyFill="1" applyBorder="1" applyAlignment="1" applyProtection="1">
      <alignment vertical="center" shrinkToFit="1"/>
    </xf>
    <xf numFmtId="41" fontId="7" fillId="12" borderId="6" xfId="1" applyFont="1" applyFill="1" applyBorder="1" applyAlignment="1" applyProtection="1">
      <alignment vertical="center"/>
    </xf>
    <xf numFmtId="41" fontId="7" fillId="12" borderId="6" xfId="1" applyFont="1" applyFill="1" applyBorder="1" applyAlignment="1" applyProtection="1">
      <alignment vertical="center" shrinkToFit="1"/>
      <protection locked="0"/>
    </xf>
    <xf numFmtId="41" fontId="7" fillId="12" borderId="6" xfId="1" applyFont="1" applyFill="1" applyBorder="1" applyAlignment="1" applyProtection="1">
      <alignment vertical="center" shrinkToFit="1"/>
    </xf>
    <xf numFmtId="41" fontId="7" fillId="12" borderId="9" xfId="1" applyFont="1" applyFill="1" applyBorder="1" applyAlignment="1" applyProtection="1">
      <alignment vertical="center" shrinkToFit="1"/>
    </xf>
    <xf numFmtId="41" fontId="7" fillId="0" borderId="9" xfId="1" applyFont="1" applyFill="1" applyBorder="1" applyAlignment="1" applyProtection="1">
      <alignment vertical="center" shrinkToFit="1"/>
    </xf>
    <xf numFmtId="41" fontId="7" fillId="13" borderId="1" xfId="1" applyFont="1" applyFill="1" applyBorder="1" applyAlignment="1" applyProtection="1">
      <alignment vertical="center" shrinkToFit="1"/>
      <protection locked="0"/>
    </xf>
    <xf numFmtId="41" fontId="7" fillId="13" borderId="1" xfId="1" applyFont="1" applyFill="1" applyBorder="1" applyAlignment="1" applyProtection="1">
      <alignment vertical="center" shrinkToFit="1"/>
    </xf>
    <xf numFmtId="180" fontId="7" fillId="13" borderId="1" xfId="1" applyNumberFormat="1" applyFont="1" applyFill="1" applyBorder="1" applyAlignment="1" applyProtection="1">
      <alignment vertical="center" shrinkToFit="1"/>
    </xf>
    <xf numFmtId="180" fontId="7" fillId="13" borderId="5" xfId="1" applyNumberFormat="1" applyFont="1" applyFill="1" applyBorder="1" applyAlignment="1" applyProtection="1">
      <alignment vertical="center" shrinkToFit="1"/>
    </xf>
    <xf numFmtId="41" fontId="7" fillId="14" borderId="1" xfId="1" applyFont="1" applyFill="1" applyBorder="1" applyAlignment="1" applyProtection="1">
      <alignment vertical="center" shrinkToFit="1"/>
      <protection locked="0"/>
    </xf>
    <xf numFmtId="41" fontId="7" fillId="14" borderId="1" xfId="1" applyFont="1" applyFill="1" applyBorder="1" applyAlignment="1" applyProtection="1">
      <alignment vertical="center" shrinkToFit="1"/>
    </xf>
    <xf numFmtId="180" fontId="7" fillId="14" borderId="1" xfId="1" applyNumberFormat="1" applyFont="1" applyFill="1" applyBorder="1" applyAlignment="1" applyProtection="1">
      <alignment vertical="center" shrinkToFit="1"/>
    </xf>
    <xf numFmtId="180" fontId="7" fillId="14" borderId="5" xfId="1" applyNumberFormat="1" applyFont="1" applyFill="1" applyBorder="1" applyAlignment="1" applyProtection="1">
      <alignment vertical="center" shrinkToFit="1"/>
    </xf>
    <xf numFmtId="41" fontId="7" fillId="0" borderId="4" xfId="1" applyFont="1" applyFill="1" applyBorder="1" applyAlignment="1" applyProtection="1">
      <alignment horizontal="center" vertical="center"/>
    </xf>
    <xf numFmtId="41" fontId="9" fillId="14" borderId="4" xfId="1" applyFont="1" applyFill="1" applyBorder="1" applyAlignment="1" applyProtection="1">
      <alignment vertical="center"/>
    </xf>
    <xf numFmtId="41" fontId="7" fillId="14" borderId="1" xfId="1" applyFont="1" applyFill="1" applyBorder="1" applyAlignment="1" applyProtection="1">
      <alignment vertical="center"/>
    </xf>
    <xf numFmtId="41" fontId="7" fillId="0" borderId="22" xfId="1" applyFont="1" applyFill="1" applyBorder="1" applyAlignment="1" applyProtection="1">
      <alignment horizontal="center" vertical="center"/>
    </xf>
    <xf numFmtId="41" fontId="7" fillId="14" borderId="19" xfId="1" applyFont="1" applyFill="1" applyBorder="1" applyAlignment="1" applyProtection="1">
      <alignment vertical="center"/>
    </xf>
    <xf numFmtId="41" fontId="7" fillId="0" borderId="19" xfId="1" applyFont="1" applyFill="1" applyBorder="1" applyAlignment="1" applyProtection="1">
      <alignment vertical="center" shrinkToFit="1"/>
      <protection locked="0"/>
    </xf>
    <xf numFmtId="41" fontId="7" fillId="0" borderId="19" xfId="1" applyFont="1" applyFill="1" applyBorder="1" applyAlignment="1" applyProtection="1">
      <alignment vertical="center" shrinkToFit="1"/>
    </xf>
    <xf numFmtId="41" fontId="9" fillId="4" borderId="20" xfId="1" applyFont="1" applyFill="1" applyBorder="1" applyAlignment="1" applyProtection="1">
      <alignment vertical="center" shrinkToFit="1"/>
    </xf>
    <xf numFmtId="180" fontId="9" fillId="9" borderId="20" xfId="1" applyNumberFormat="1" applyFont="1" applyFill="1" applyBorder="1" applyAlignment="1" applyProtection="1">
      <alignment vertical="center" shrinkToFit="1"/>
    </xf>
    <xf numFmtId="180" fontId="9" fillId="9" borderId="23" xfId="1" applyNumberFormat="1" applyFont="1" applyFill="1" applyBorder="1" applyAlignment="1" applyProtection="1">
      <alignment vertical="center" shrinkToFit="1"/>
    </xf>
    <xf numFmtId="41" fontId="22" fillId="3" borderId="4" xfId="1" applyFont="1" applyFill="1" applyBorder="1" applyAlignment="1" applyProtection="1">
      <alignment vertical="center"/>
    </xf>
    <xf numFmtId="41" fontId="22" fillId="3" borderId="1" xfId="1" applyFont="1" applyFill="1" applyBorder="1" applyAlignment="1" applyProtection="1">
      <alignment vertical="center"/>
    </xf>
    <xf numFmtId="41" fontId="22" fillId="2" borderId="1" xfId="1" applyFont="1" applyFill="1" applyBorder="1" applyAlignment="1" applyProtection="1">
      <alignment vertical="center"/>
    </xf>
    <xf numFmtId="41" fontId="23" fillId="2" borderId="1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2" fillId="11" borderId="4" xfId="1" applyFont="1" applyFill="1" applyBorder="1" applyAlignment="1" applyProtection="1">
      <alignment vertical="center"/>
    </xf>
    <xf numFmtId="41" fontId="22" fillId="11" borderId="1" xfId="1" applyFont="1" applyFill="1" applyBorder="1" applyAlignment="1" applyProtection="1">
      <alignment vertical="center"/>
    </xf>
    <xf numFmtId="41" fontId="22" fillId="3" borderId="21" xfId="1" applyFont="1" applyFill="1" applyBorder="1" applyAlignment="1" applyProtection="1">
      <alignment vertical="center"/>
    </xf>
    <xf numFmtId="41" fontId="22" fillId="3" borderId="7" xfId="1" applyFont="1" applyFill="1" applyBorder="1" applyAlignment="1" applyProtection="1">
      <alignment vertical="center"/>
    </xf>
    <xf numFmtId="41" fontId="22" fillId="3" borderId="28" xfId="1" applyFont="1" applyFill="1" applyBorder="1" applyAlignment="1" applyProtection="1">
      <alignment vertical="center"/>
    </xf>
    <xf numFmtId="41" fontId="22" fillId="3" borderId="3" xfId="1" applyFont="1" applyFill="1" applyBorder="1" applyAlignment="1" applyProtection="1">
      <alignment vertical="center"/>
    </xf>
    <xf numFmtId="41" fontId="22" fillId="13" borderId="3" xfId="1" applyFont="1" applyFill="1" applyBorder="1" applyAlignment="1" applyProtection="1">
      <alignment vertical="center"/>
    </xf>
    <xf numFmtId="41" fontId="22" fillId="2" borderId="21" xfId="1" applyFont="1" applyFill="1" applyBorder="1" applyAlignment="1" applyProtection="1">
      <alignment vertical="center"/>
    </xf>
    <xf numFmtId="41" fontId="22" fillId="2" borderId="22" xfId="1" applyFont="1" applyFill="1" applyBorder="1" applyAlignment="1" applyProtection="1">
      <alignment vertical="center"/>
    </xf>
    <xf numFmtId="41" fontId="22" fillId="2" borderId="28" xfId="1" applyFont="1" applyFill="1" applyBorder="1" applyAlignment="1" applyProtection="1">
      <alignment vertical="center"/>
    </xf>
    <xf numFmtId="41" fontId="22" fillId="13" borderId="7" xfId="1" applyFont="1" applyFill="1" applyBorder="1" applyAlignment="1" applyProtection="1">
      <alignment vertical="center"/>
    </xf>
    <xf numFmtId="41" fontId="22" fillId="2" borderId="7" xfId="1" applyFont="1" applyFill="1" applyBorder="1" applyAlignment="1" applyProtection="1">
      <alignment vertical="center"/>
    </xf>
    <xf numFmtId="41" fontId="22" fillId="2" borderId="6" xfId="1" applyFont="1" applyFill="1" applyBorder="1" applyAlignment="1" applyProtection="1">
      <alignment vertical="center"/>
    </xf>
    <xf numFmtId="41" fontId="24" fillId="3" borderId="4" xfId="1" applyFont="1" applyFill="1" applyBorder="1" applyAlignment="1" applyProtection="1">
      <alignment vertical="center"/>
    </xf>
    <xf numFmtId="41" fontId="24" fillId="3" borderId="1" xfId="1" applyFont="1" applyFill="1" applyBorder="1" applyAlignment="1" applyProtection="1">
      <alignment vertical="center"/>
    </xf>
    <xf numFmtId="41" fontId="24" fillId="2" borderId="21" xfId="1" applyFont="1" applyFill="1" applyBorder="1" applyAlignment="1" applyProtection="1">
      <alignment vertical="center"/>
    </xf>
    <xf numFmtId="41" fontId="24" fillId="2" borderId="1" xfId="1" applyFont="1" applyFill="1" applyBorder="1" applyAlignment="1" applyProtection="1">
      <alignment vertical="center"/>
    </xf>
    <xf numFmtId="41" fontId="24" fillId="2" borderId="22" xfId="1" applyFont="1" applyFill="1" applyBorder="1" applyAlignment="1" applyProtection="1">
      <alignment vertical="center"/>
    </xf>
    <xf numFmtId="41" fontId="22" fillId="3" borderId="29" xfId="1" applyFont="1" applyFill="1" applyBorder="1" applyAlignment="1" applyProtection="1">
      <alignment vertical="center"/>
    </xf>
    <xf numFmtId="41" fontId="22" fillId="3" borderId="6" xfId="1" applyFont="1" applyFill="1" applyBorder="1" applyAlignment="1" applyProtection="1">
      <alignment vertical="center"/>
    </xf>
    <xf numFmtId="41" fontId="7" fillId="13" borderId="6" xfId="1" applyFont="1" applyFill="1" applyBorder="1" applyAlignment="1" applyProtection="1">
      <alignment vertical="center" shrinkToFit="1"/>
      <protection locked="0"/>
    </xf>
    <xf numFmtId="41" fontId="7" fillId="13" borderId="6" xfId="1" applyFont="1" applyFill="1" applyBorder="1" applyAlignment="1" applyProtection="1">
      <alignment vertical="center" shrinkToFit="1"/>
    </xf>
    <xf numFmtId="180" fontId="7" fillId="13" borderId="6" xfId="1" applyNumberFormat="1" applyFont="1" applyFill="1" applyBorder="1" applyAlignment="1" applyProtection="1">
      <alignment vertical="center" shrinkToFit="1"/>
    </xf>
    <xf numFmtId="180" fontId="7" fillId="13" borderId="9" xfId="1" applyNumberFormat="1" applyFont="1" applyFill="1" applyBorder="1" applyAlignment="1" applyProtection="1">
      <alignment vertical="center" shrinkToFit="1"/>
    </xf>
    <xf numFmtId="0" fontId="7" fillId="0" borderId="0" xfId="0" applyFont="1" applyAlignment="1">
      <alignment vertical="center"/>
    </xf>
    <xf numFmtId="41" fontId="7" fillId="0" borderId="0" xfId="1" applyFont="1" applyAlignment="1">
      <alignment vertical="center"/>
    </xf>
    <xf numFmtId="188" fontId="7" fillId="0" borderId="0" xfId="1" applyNumberFormat="1" applyFont="1" applyAlignment="1" applyProtection="1">
      <alignment vertical="center"/>
    </xf>
    <xf numFmtId="41" fontId="22" fillId="2" borderId="22" xfId="1" applyFont="1" applyFill="1" applyBorder="1" applyAlignment="1" applyProtection="1">
      <alignment horizontal="center" vertical="center"/>
    </xf>
    <xf numFmtId="41" fontId="22" fillId="2" borderId="24" xfId="1" applyFont="1" applyFill="1" applyBorder="1" applyAlignment="1" applyProtection="1">
      <alignment horizontal="center"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2" fillId="15" borderId="4" xfId="1" applyFont="1" applyFill="1" applyBorder="1" applyAlignment="1" applyProtection="1">
      <alignment horizontal="center" vertical="center"/>
    </xf>
    <xf numFmtId="41" fontId="22" fillId="15" borderId="1" xfId="1" applyFont="1" applyFill="1" applyBorder="1" applyAlignment="1" applyProtection="1">
      <alignment horizontal="center" vertical="center"/>
    </xf>
    <xf numFmtId="41" fontId="22" fillId="7" borderId="32" xfId="1" applyFont="1" applyFill="1" applyBorder="1" applyAlignment="1" applyProtection="1">
      <alignment horizontal="center" vertical="center"/>
    </xf>
    <xf numFmtId="41" fontId="22" fillId="7" borderId="33" xfId="1" applyFont="1" applyFill="1" applyBorder="1" applyAlignment="1" applyProtection="1">
      <alignment horizontal="center" vertical="center"/>
    </xf>
    <xf numFmtId="41" fontId="22" fillId="7" borderId="34" xfId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41" fontId="6" fillId="0" borderId="1" xfId="1" applyFont="1" applyFill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left" vertical="center"/>
      <protection locked="0"/>
    </xf>
    <xf numFmtId="41" fontId="8" fillId="0" borderId="36" xfId="1" applyFont="1" applyFill="1" applyBorder="1" applyAlignment="1" applyProtection="1">
      <alignment horizontal="right" vertical="center"/>
    </xf>
    <xf numFmtId="41" fontId="7" fillId="2" borderId="25" xfId="1" applyFont="1" applyFill="1" applyBorder="1" applyAlignment="1" applyProtection="1">
      <alignment horizontal="center" vertical="center"/>
    </xf>
    <xf numFmtId="41" fontId="7" fillId="2" borderId="37" xfId="1" applyFont="1" applyFill="1" applyBorder="1" applyAlignment="1" applyProtection="1">
      <alignment horizontal="center" vertical="center"/>
    </xf>
    <xf numFmtId="41" fontId="22" fillId="2" borderId="21" xfId="1" applyFont="1" applyFill="1" applyBorder="1" applyAlignment="1" applyProtection="1">
      <alignment horizontal="center" vertical="center"/>
    </xf>
    <xf numFmtId="41" fontId="7" fillId="7" borderId="30" xfId="1" applyFont="1" applyFill="1" applyBorder="1" applyAlignment="1" applyProtection="1">
      <alignment horizontal="center" vertical="center"/>
    </xf>
    <xf numFmtId="41" fontId="7" fillId="7" borderId="2" xfId="1" applyFont="1" applyFill="1" applyBorder="1" applyAlignment="1" applyProtection="1">
      <alignment horizontal="center" vertical="center"/>
    </xf>
    <xf numFmtId="41" fontId="23" fillId="6" borderId="31" xfId="1" applyFont="1" applyFill="1" applyBorder="1" applyAlignment="1" applyProtection="1">
      <alignment horizontal="center" vertical="center"/>
    </xf>
    <xf numFmtId="41" fontId="23" fillId="6" borderId="20" xfId="1" applyFont="1" applyFill="1" applyBorder="1" applyAlignment="1" applyProtection="1">
      <alignment horizontal="center" vertical="center"/>
    </xf>
    <xf numFmtId="41" fontId="23" fillId="2" borderId="4" xfId="1" applyFont="1" applyFill="1" applyBorder="1" applyAlignment="1" applyProtection="1">
      <alignment horizontal="center" vertical="center"/>
    </xf>
    <xf numFmtId="41" fontId="7" fillId="7" borderId="22" xfId="1" applyFont="1" applyFill="1" applyBorder="1" applyAlignment="1" applyProtection="1">
      <alignment horizontal="center" vertical="center"/>
    </xf>
    <xf numFmtId="41" fontId="7" fillId="7" borderId="24" xfId="1" applyFont="1" applyFill="1" applyBorder="1" applyAlignment="1" applyProtection="1">
      <alignment horizontal="center" vertical="center"/>
    </xf>
    <xf numFmtId="41" fontId="9" fillId="12" borderId="31" xfId="1" applyFont="1" applyFill="1" applyBorder="1" applyAlignment="1" applyProtection="1">
      <alignment horizontal="center" vertical="center"/>
    </xf>
    <xf numFmtId="41" fontId="9" fillId="12" borderId="20" xfId="1" applyFont="1" applyFill="1" applyBorder="1" applyAlignment="1" applyProtection="1">
      <alignment horizontal="center" vertical="center"/>
    </xf>
    <xf numFmtId="41" fontId="7" fillId="12" borderId="21" xfId="1" applyFont="1" applyFill="1" applyBorder="1" applyAlignment="1" applyProtection="1">
      <alignment horizontal="center" vertical="center"/>
    </xf>
    <xf numFmtId="41" fontId="7" fillId="12" borderId="24" xfId="1" applyFont="1" applyFill="1" applyBorder="1" applyAlignment="1" applyProtection="1">
      <alignment horizontal="center" vertical="center"/>
    </xf>
    <xf numFmtId="41" fontId="7" fillId="2" borderId="21" xfId="1" applyFont="1" applyFill="1" applyBorder="1" applyAlignment="1" applyProtection="1">
      <alignment horizontal="center" vertical="center"/>
    </xf>
    <xf numFmtId="41" fontId="7" fillId="2" borderId="24" xfId="1" applyFont="1" applyFill="1" applyBorder="1" applyAlignment="1" applyProtection="1">
      <alignment horizontal="center" vertical="center"/>
    </xf>
    <xf numFmtId="41" fontId="9" fillId="12" borderId="28" xfId="1" applyFont="1" applyFill="1" applyBorder="1" applyAlignment="1" applyProtection="1">
      <alignment horizontal="center" vertical="center"/>
    </xf>
    <xf numFmtId="41" fontId="9" fillId="12" borderId="3" xfId="1" applyFont="1" applyFill="1" applyBorder="1" applyAlignment="1" applyProtection="1">
      <alignment horizontal="center" vertical="center"/>
    </xf>
    <xf numFmtId="41" fontId="7" fillId="12" borderId="28" xfId="1" applyFont="1" applyFill="1" applyBorder="1" applyAlignment="1" applyProtection="1">
      <alignment horizontal="center" vertical="center"/>
    </xf>
    <xf numFmtId="41" fontId="7" fillId="7" borderId="31" xfId="1" applyFont="1" applyFill="1" applyBorder="1" applyAlignment="1" applyProtection="1">
      <alignment horizontal="center" vertical="center"/>
    </xf>
    <xf numFmtId="41" fontId="7" fillId="7" borderId="20" xfId="1" applyFont="1" applyFill="1" applyBorder="1" applyAlignment="1" applyProtection="1">
      <alignment horizontal="center" vertical="center"/>
    </xf>
    <xf numFmtId="41" fontId="7" fillId="0" borderId="4" xfId="1" applyFont="1" applyFill="1" applyBorder="1" applyAlignment="1" applyProtection="1">
      <alignment horizontal="center" vertical="center"/>
    </xf>
    <xf numFmtId="41" fontId="7" fillId="0" borderId="21" xfId="1" applyFont="1" applyFill="1" applyBorder="1" applyAlignment="1" applyProtection="1">
      <alignment horizontal="center" vertical="center"/>
    </xf>
    <xf numFmtId="41" fontId="9" fillId="4" borderId="31" xfId="1" applyFont="1" applyFill="1" applyBorder="1" applyAlignment="1" applyProtection="1">
      <alignment horizontal="center" vertical="center"/>
    </xf>
    <xf numFmtId="41" fontId="9" fillId="4" borderId="20" xfId="1" applyFont="1" applyFill="1" applyBorder="1" applyAlignment="1" applyProtection="1">
      <alignment horizontal="center" vertical="center"/>
    </xf>
    <xf numFmtId="41" fontId="9" fillId="4" borderId="30" xfId="1" applyFont="1" applyFill="1" applyBorder="1" applyAlignment="1" applyProtection="1">
      <alignment horizontal="center" vertical="center"/>
    </xf>
    <xf numFmtId="41" fontId="9" fillId="4" borderId="2" xfId="1" applyFont="1" applyFill="1" applyBorder="1" applyAlignment="1" applyProtection="1">
      <alignment horizontal="center" vertical="center"/>
    </xf>
    <xf numFmtId="41" fontId="9" fillId="4" borderId="28" xfId="1" applyFont="1" applyFill="1" applyBorder="1" applyAlignment="1" applyProtection="1">
      <alignment horizontal="center" vertical="center"/>
    </xf>
    <xf numFmtId="41" fontId="9" fillId="4" borderId="3" xfId="1" applyFont="1" applyFill="1" applyBorder="1" applyAlignment="1" applyProtection="1">
      <alignment horizontal="center" vertical="center"/>
    </xf>
    <xf numFmtId="41" fontId="9" fillId="4" borderId="4" xfId="1" applyFont="1" applyFill="1" applyBorder="1" applyAlignment="1" applyProtection="1">
      <alignment horizontal="center" vertical="center"/>
    </xf>
    <xf numFmtId="41" fontId="9" fillId="4" borderId="1" xfId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 applyProtection="1">
      <alignment horizontal="center" vertical="center"/>
      <protection locked="0"/>
    </xf>
    <xf numFmtId="41" fontId="12" fillId="2" borderId="31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/>
    </xf>
    <xf numFmtId="41" fontId="12" fillId="2" borderId="21" xfId="1" applyFont="1" applyFill="1" applyBorder="1" applyAlignment="1" applyProtection="1">
      <alignment horizontal="center" vertical="center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 wrapText="1"/>
    </xf>
    <xf numFmtId="41" fontId="12" fillId="2" borderId="7" xfId="1" applyFont="1" applyFill="1" applyBorder="1" applyAlignment="1" applyProtection="1">
      <alignment horizontal="center" vertical="center" wrapText="1"/>
    </xf>
    <xf numFmtId="41" fontId="12" fillId="2" borderId="23" xfId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4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7" name="Line 1">
          <a:extLst>
            <a:ext uri="{FF2B5EF4-FFF2-40B4-BE49-F238E27FC236}">
              <a16:creationId xmlns:a16="http://schemas.microsoft.com/office/drawing/2014/main" id="{67883BDC-E274-B8B7-E79D-33A96AB46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8" name="Line 1">
          <a:extLst>
            <a:ext uri="{FF2B5EF4-FFF2-40B4-BE49-F238E27FC236}">
              <a16:creationId xmlns:a16="http://schemas.microsoft.com/office/drawing/2014/main" id="{FCA55E20-1372-8CF3-A46D-AE8F4C6A5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9" name="Line 1">
          <a:extLst>
            <a:ext uri="{FF2B5EF4-FFF2-40B4-BE49-F238E27FC236}">
              <a16:creationId xmlns:a16="http://schemas.microsoft.com/office/drawing/2014/main" id="{993B3D6C-0BA7-6749-0505-83CE7F70FD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0" name="Line 1">
          <a:extLst>
            <a:ext uri="{FF2B5EF4-FFF2-40B4-BE49-F238E27FC236}">
              <a16:creationId xmlns:a16="http://schemas.microsoft.com/office/drawing/2014/main" id="{92758371-9337-AC90-D66E-91FEAB7E49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1" name="Line 1">
          <a:extLst>
            <a:ext uri="{FF2B5EF4-FFF2-40B4-BE49-F238E27FC236}">
              <a16:creationId xmlns:a16="http://schemas.microsoft.com/office/drawing/2014/main" id="{7DFBEDE5-7071-EBC7-485C-FBDCB57E8B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2" name="Line 1">
          <a:extLst>
            <a:ext uri="{FF2B5EF4-FFF2-40B4-BE49-F238E27FC236}">
              <a16:creationId xmlns:a16="http://schemas.microsoft.com/office/drawing/2014/main" id="{3C7B4591-78A3-789F-BC95-BBC0EFC08A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3" name="Line 1">
          <a:extLst>
            <a:ext uri="{FF2B5EF4-FFF2-40B4-BE49-F238E27FC236}">
              <a16:creationId xmlns:a16="http://schemas.microsoft.com/office/drawing/2014/main" id="{B8E64097-9349-5D66-AFBB-15B78C6E93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4" name="Line 1">
          <a:extLst>
            <a:ext uri="{FF2B5EF4-FFF2-40B4-BE49-F238E27FC236}">
              <a16:creationId xmlns:a16="http://schemas.microsoft.com/office/drawing/2014/main" id="{1DF20B42-5F74-4602-52BA-7AD3FBB46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5" name="Line 1">
          <a:extLst>
            <a:ext uri="{FF2B5EF4-FFF2-40B4-BE49-F238E27FC236}">
              <a16:creationId xmlns:a16="http://schemas.microsoft.com/office/drawing/2014/main" id="{BA3C6152-FD73-4D7F-7019-CF6258EF77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6" name="Line 1">
          <a:extLst>
            <a:ext uri="{FF2B5EF4-FFF2-40B4-BE49-F238E27FC236}">
              <a16:creationId xmlns:a16="http://schemas.microsoft.com/office/drawing/2014/main" id="{00C75234-48DB-0EA9-D015-27AEDB4FE7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7" name="Line 1">
          <a:extLst>
            <a:ext uri="{FF2B5EF4-FFF2-40B4-BE49-F238E27FC236}">
              <a16:creationId xmlns:a16="http://schemas.microsoft.com/office/drawing/2014/main" id="{DA9E60BF-8D25-8522-C4E4-B8C1093D91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8" name="Line 1">
          <a:extLst>
            <a:ext uri="{FF2B5EF4-FFF2-40B4-BE49-F238E27FC236}">
              <a16:creationId xmlns:a16="http://schemas.microsoft.com/office/drawing/2014/main" id="{E2068D81-2642-9669-6A30-B32897D4E1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79" name="Line 1">
          <a:extLst>
            <a:ext uri="{FF2B5EF4-FFF2-40B4-BE49-F238E27FC236}">
              <a16:creationId xmlns:a16="http://schemas.microsoft.com/office/drawing/2014/main" id="{0963C6C8-C4F5-E5FB-4CFA-E592D55E13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80" name="Line 1">
          <a:extLst>
            <a:ext uri="{FF2B5EF4-FFF2-40B4-BE49-F238E27FC236}">
              <a16:creationId xmlns:a16="http://schemas.microsoft.com/office/drawing/2014/main" id="{97344D1D-1576-0E14-FCF9-9D2FF16589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81" name="Line 1">
          <a:extLst>
            <a:ext uri="{FF2B5EF4-FFF2-40B4-BE49-F238E27FC236}">
              <a16:creationId xmlns:a16="http://schemas.microsoft.com/office/drawing/2014/main" id="{4F41F6BF-ECBD-5C64-BE5A-E387A1110E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82" name="Line 1">
          <a:extLst>
            <a:ext uri="{FF2B5EF4-FFF2-40B4-BE49-F238E27FC236}">
              <a16:creationId xmlns:a16="http://schemas.microsoft.com/office/drawing/2014/main" id="{6DE32F6F-5D65-422A-3F7A-8B9D435A30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83" name="Line 1">
          <a:extLst>
            <a:ext uri="{FF2B5EF4-FFF2-40B4-BE49-F238E27FC236}">
              <a16:creationId xmlns:a16="http://schemas.microsoft.com/office/drawing/2014/main" id="{19DF0EE0-1D91-B6F2-17B5-CB35A2C4D2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84" name="Line 1">
          <a:extLst>
            <a:ext uri="{FF2B5EF4-FFF2-40B4-BE49-F238E27FC236}">
              <a16:creationId xmlns:a16="http://schemas.microsoft.com/office/drawing/2014/main" id="{3701431F-5E57-7A96-3D8B-440582F456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85" name="Line 1">
          <a:extLst>
            <a:ext uri="{FF2B5EF4-FFF2-40B4-BE49-F238E27FC236}">
              <a16:creationId xmlns:a16="http://schemas.microsoft.com/office/drawing/2014/main" id="{8B817870-3B65-1B98-393D-E9198A6E9C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86" name="Line 1">
          <a:extLst>
            <a:ext uri="{FF2B5EF4-FFF2-40B4-BE49-F238E27FC236}">
              <a16:creationId xmlns:a16="http://schemas.microsoft.com/office/drawing/2014/main" id="{A7296D9A-56D1-F4D1-6064-AA7D37488A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5" name="Line 1">
          <a:extLst>
            <a:ext uri="{FF2B5EF4-FFF2-40B4-BE49-F238E27FC236}">
              <a16:creationId xmlns:a16="http://schemas.microsoft.com/office/drawing/2014/main" id="{3D84EC3B-7550-0EFA-372D-02400F330C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6" name="Line 1">
          <a:extLst>
            <a:ext uri="{FF2B5EF4-FFF2-40B4-BE49-F238E27FC236}">
              <a16:creationId xmlns:a16="http://schemas.microsoft.com/office/drawing/2014/main" id="{720535DE-11DD-39A1-29D6-4197154E87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7" name="Line 1">
          <a:extLst>
            <a:ext uri="{FF2B5EF4-FFF2-40B4-BE49-F238E27FC236}">
              <a16:creationId xmlns:a16="http://schemas.microsoft.com/office/drawing/2014/main" id="{F2830FC6-4169-11EF-0801-B5BC9C7963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8" name="Line 1">
          <a:extLst>
            <a:ext uri="{FF2B5EF4-FFF2-40B4-BE49-F238E27FC236}">
              <a16:creationId xmlns:a16="http://schemas.microsoft.com/office/drawing/2014/main" id="{4409BDF6-73E6-9434-C7A5-4AC060F618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9" name="Line 1">
          <a:extLst>
            <a:ext uri="{FF2B5EF4-FFF2-40B4-BE49-F238E27FC236}">
              <a16:creationId xmlns:a16="http://schemas.microsoft.com/office/drawing/2014/main" id="{31D47322-06AC-2AF0-EA09-2C61A41BA0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0" name="Line 1">
          <a:extLst>
            <a:ext uri="{FF2B5EF4-FFF2-40B4-BE49-F238E27FC236}">
              <a16:creationId xmlns:a16="http://schemas.microsoft.com/office/drawing/2014/main" id="{EE80BF45-5D9B-A5D2-2FAB-0001530758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1" name="Line 1">
          <a:extLst>
            <a:ext uri="{FF2B5EF4-FFF2-40B4-BE49-F238E27FC236}">
              <a16:creationId xmlns:a16="http://schemas.microsoft.com/office/drawing/2014/main" id="{A4987C03-166F-64B9-FFA0-B1754906C8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2" name="Line 1">
          <a:extLst>
            <a:ext uri="{FF2B5EF4-FFF2-40B4-BE49-F238E27FC236}">
              <a16:creationId xmlns:a16="http://schemas.microsoft.com/office/drawing/2014/main" id="{F692FABF-5B6A-C731-DAB5-EC50BCEFDA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3" name="Line 1">
          <a:extLst>
            <a:ext uri="{FF2B5EF4-FFF2-40B4-BE49-F238E27FC236}">
              <a16:creationId xmlns:a16="http://schemas.microsoft.com/office/drawing/2014/main" id="{679336DC-7D25-ACF1-81AF-E406F4A0AC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4" name="Line 1">
          <a:extLst>
            <a:ext uri="{FF2B5EF4-FFF2-40B4-BE49-F238E27FC236}">
              <a16:creationId xmlns:a16="http://schemas.microsoft.com/office/drawing/2014/main" id="{2DDA8881-7B00-8A88-F2C3-B3896B89DF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5" name="Line 1">
          <a:extLst>
            <a:ext uri="{FF2B5EF4-FFF2-40B4-BE49-F238E27FC236}">
              <a16:creationId xmlns:a16="http://schemas.microsoft.com/office/drawing/2014/main" id="{C087FCF6-1DA9-E114-460A-49A29A3E67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6" name="Line 1">
          <a:extLst>
            <a:ext uri="{FF2B5EF4-FFF2-40B4-BE49-F238E27FC236}">
              <a16:creationId xmlns:a16="http://schemas.microsoft.com/office/drawing/2014/main" id="{28C1CD9A-B360-D6DD-E97E-04A3C47FEF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7" name="Line 1">
          <a:extLst>
            <a:ext uri="{FF2B5EF4-FFF2-40B4-BE49-F238E27FC236}">
              <a16:creationId xmlns:a16="http://schemas.microsoft.com/office/drawing/2014/main" id="{E0F13ED0-5ABC-887B-CCEC-03D985CC19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8" name="Line 1">
          <a:extLst>
            <a:ext uri="{FF2B5EF4-FFF2-40B4-BE49-F238E27FC236}">
              <a16:creationId xmlns:a16="http://schemas.microsoft.com/office/drawing/2014/main" id="{7656D8C9-048C-5B7A-65DC-33C20C0D3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69" name="Line 1">
          <a:extLst>
            <a:ext uri="{FF2B5EF4-FFF2-40B4-BE49-F238E27FC236}">
              <a16:creationId xmlns:a16="http://schemas.microsoft.com/office/drawing/2014/main" id="{F76FE65A-4BD3-0610-CB29-F91079A4DB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70" name="Line 1">
          <a:extLst>
            <a:ext uri="{FF2B5EF4-FFF2-40B4-BE49-F238E27FC236}">
              <a16:creationId xmlns:a16="http://schemas.microsoft.com/office/drawing/2014/main" id="{2B5C301B-FA3C-C278-98B7-41CC105E15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71" name="Line 1">
          <a:extLst>
            <a:ext uri="{FF2B5EF4-FFF2-40B4-BE49-F238E27FC236}">
              <a16:creationId xmlns:a16="http://schemas.microsoft.com/office/drawing/2014/main" id="{634497C6-8EED-7E38-BDD4-15409F5CAF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744" name="Line 1">
          <a:extLst>
            <a:ext uri="{FF2B5EF4-FFF2-40B4-BE49-F238E27FC236}">
              <a16:creationId xmlns:a16="http://schemas.microsoft.com/office/drawing/2014/main" id="{35055353-8B66-9B3D-1427-62F764B4DA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745" name="Line 1">
          <a:extLst>
            <a:ext uri="{FF2B5EF4-FFF2-40B4-BE49-F238E27FC236}">
              <a16:creationId xmlns:a16="http://schemas.microsoft.com/office/drawing/2014/main" id="{DC3C8054-E654-F706-5C92-B19378B653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746" name="Line 1">
          <a:extLst>
            <a:ext uri="{FF2B5EF4-FFF2-40B4-BE49-F238E27FC236}">
              <a16:creationId xmlns:a16="http://schemas.microsoft.com/office/drawing/2014/main" id="{4501038E-1364-C4A5-3A38-B51962362B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2" name="Line 1">
          <a:extLst>
            <a:ext uri="{FF2B5EF4-FFF2-40B4-BE49-F238E27FC236}">
              <a16:creationId xmlns:a16="http://schemas.microsoft.com/office/drawing/2014/main" id="{373C5995-9169-B519-67EF-E9D8E436B8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3" name="Line 1">
          <a:extLst>
            <a:ext uri="{FF2B5EF4-FFF2-40B4-BE49-F238E27FC236}">
              <a16:creationId xmlns:a16="http://schemas.microsoft.com/office/drawing/2014/main" id="{5BACC1D3-FB97-F337-87D0-A41742408A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4" name="Line 1">
          <a:extLst>
            <a:ext uri="{FF2B5EF4-FFF2-40B4-BE49-F238E27FC236}">
              <a16:creationId xmlns:a16="http://schemas.microsoft.com/office/drawing/2014/main" id="{89874809-3D1E-994D-907E-919E87AACA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5" name="Line 1">
          <a:extLst>
            <a:ext uri="{FF2B5EF4-FFF2-40B4-BE49-F238E27FC236}">
              <a16:creationId xmlns:a16="http://schemas.microsoft.com/office/drawing/2014/main" id="{9BCEBD25-2707-201F-118B-F96B8C8453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6" name="Line 1">
          <a:extLst>
            <a:ext uri="{FF2B5EF4-FFF2-40B4-BE49-F238E27FC236}">
              <a16:creationId xmlns:a16="http://schemas.microsoft.com/office/drawing/2014/main" id="{7F8D34BF-B0FA-7FEC-2891-03405ABCB1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7" name="Line 1">
          <a:extLst>
            <a:ext uri="{FF2B5EF4-FFF2-40B4-BE49-F238E27FC236}">
              <a16:creationId xmlns:a16="http://schemas.microsoft.com/office/drawing/2014/main" id="{E851D1FD-D658-1902-FA6B-0012C63827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8" name="Line 1">
          <a:extLst>
            <a:ext uri="{FF2B5EF4-FFF2-40B4-BE49-F238E27FC236}">
              <a16:creationId xmlns:a16="http://schemas.microsoft.com/office/drawing/2014/main" id="{76620646-8375-A955-CBB0-467D5D6745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09" name="Line 1">
          <a:extLst>
            <a:ext uri="{FF2B5EF4-FFF2-40B4-BE49-F238E27FC236}">
              <a16:creationId xmlns:a16="http://schemas.microsoft.com/office/drawing/2014/main" id="{4D67A8EF-16F1-D2E0-9F79-92AD491699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0" name="Line 1">
          <a:extLst>
            <a:ext uri="{FF2B5EF4-FFF2-40B4-BE49-F238E27FC236}">
              <a16:creationId xmlns:a16="http://schemas.microsoft.com/office/drawing/2014/main" id="{C5E842AE-33F1-1F95-9761-C82239C1D5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1" name="Line 1">
          <a:extLst>
            <a:ext uri="{FF2B5EF4-FFF2-40B4-BE49-F238E27FC236}">
              <a16:creationId xmlns:a16="http://schemas.microsoft.com/office/drawing/2014/main" id="{F4AA2CE9-0BBF-4AC4-DDFD-58CA195156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2" name="Line 1">
          <a:extLst>
            <a:ext uri="{FF2B5EF4-FFF2-40B4-BE49-F238E27FC236}">
              <a16:creationId xmlns:a16="http://schemas.microsoft.com/office/drawing/2014/main" id="{E0A920DF-80DD-824A-C260-EC78A1287F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3" name="Line 1">
          <a:extLst>
            <a:ext uri="{FF2B5EF4-FFF2-40B4-BE49-F238E27FC236}">
              <a16:creationId xmlns:a16="http://schemas.microsoft.com/office/drawing/2014/main" id="{4611BDE2-D732-0DCB-6558-7517CB2922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4" name="Line 1">
          <a:extLst>
            <a:ext uri="{FF2B5EF4-FFF2-40B4-BE49-F238E27FC236}">
              <a16:creationId xmlns:a16="http://schemas.microsoft.com/office/drawing/2014/main" id="{B4A0EFFB-8589-838D-08C6-E605CA3AB8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5" name="Line 1">
          <a:extLst>
            <a:ext uri="{FF2B5EF4-FFF2-40B4-BE49-F238E27FC236}">
              <a16:creationId xmlns:a16="http://schemas.microsoft.com/office/drawing/2014/main" id="{AFB0BBFF-1239-F5B3-C3C8-F654096785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6" name="Line 1">
          <a:extLst>
            <a:ext uri="{FF2B5EF4-FFF2-40B4-BE49-F238E27FC236}">
              <a16:creationId xmlns:a16="http://schemas.microsoft.com/office/drawing/2014/main" id="{6D12AB86-AED0-E53B-E096-56180D38A3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7" name="Line 1">
          <a:extLst>
            <a:ext uri="{FF2B5EF4-FFF2-40B4-BE49-F238E27FC236}">
              <a16:creationId xmlns:a16="http://schemas.microsoft.com/office/drawing/2014/main" id="{9E2CEF05-B0F6-C3DF-5665-41B3043B08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8" name="Line 1">
          <a:extLst>
            <a:ext uri="{FF2B5EF4-FFF2-40B4-BE49-F238E27FC236}">
              <a16:creationId xmlns:a16="http://schemas.microsoft.com/office/drawing/2014/main" id="{DB120A22-86DF-BA8F-6A59-4B13746C67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9" name="Line 1">
          <a:extLst>
            <a:ext uri="{FF2B5EF4-FFF2-40B4-BE49-F238E27FC236}">
              <a16:creationId xmlns:a16="http://schemas.microsoft.com/office/drawing/2014/main" id="{5E89288D-305F-AFA0-3CB0-FF2661ABA6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20" name="Line 1">
          <a:extLst>
            <a:ext uri="{FF2B5EF4-FFF2-40B4-BE49-F238E27FC236}">
              <a16:creationId xmlns:a16="http://schemas.microsoft.com/office/drawing/2014/main" id="{23272A3E-69AE-6117-5E37-90AD5D30F6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21" name="Line 1">
          <a:extLst>
            <a:ext uri="{FF2B5EF4-FFF2-40B4-BE49-F238E27FC236}">
              <a16:creationId xmlns:a16="http://schemas.microsoft.com/office/drawing/2014/main" id="{FC19E206-5D99-6E0F-3AD4-6368B0A415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2" name="Line 1">
          <a:extLst>
            <a:ext uri="{FF2B5EF4-FFF2-40B4-BE49-F238E27FC236}">
              <a16:creationId xmlns:a16="http://schemas.microsoft.com/office/drawing/2014/main" id="{BCDAA5A1-07CD-F258-5E66-FA56DC3766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3" name="Line 1">
          <a:extLst>
            <a:ext uri="{FF2B5EF4-FFF2-40B4-BE49-F238E27FC236}">
              <a16:creationId xmlns:a16="http://schemas.microsoft.com/office/drawing/2014/main" id="{3D3E0ACD-EB44-27DC-6D99-964369547F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4" name="Line 1">
          <a:extLst>
            <a:ext uri="{FF2B5EF4-FFF2-40B4-BE49-F238E27FC236}">
              <a16:creationId xmlns:a16="http://schemas.microsoft.com/office/drawing/2014/main" id="{25A951BA-78AA-99EB-0F5A-04516A7134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5" name="Line 1">
          <a:extLst>
            <a:ext uri="{FF2B5EF4-FFF2-40B4-BE49-F238E27FC236}">
              <a16:creationId xmlns:a16="http://schemas.microsoft.com/office/drawing/2014/main" id="{00933CD0-83CC-7A47-13B8-DCBE8DF1FB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6" name="Line 1">
          <a:extLst>
            <a:ext uri="{FF2B5EF4-FFF2-40B4-BE49-F238E27FC236}">
              <a16:creationId xmlns:a16="http://schemas.microsoft.com/office/drawing/2014/main" id="{9CE62318-9B98-F4EE-1A8E-32894F1739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7" name="Line 1">
          <a:extLst>
            <a:ext uri="{FF2B5EF4-FFF2-40B4-BE49-F238E27FC236}">
              <a16:creationId xmlns:a16="http://schemas.microsoft.com/office/drawing/2014/main" id="{8F325D9B-9602-E78A-2224-99385D82C2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8" name="Line 1">
          <a:extLst>
            <a:ext uri="{FF2B5EF4-FFF2-40B4-BE49-F238E27FC236}">
              <a16:creationId xmlns:a16="http://schemas.microsoft.com/office/drawing/2014/main" id="{5EC8A7F7-22BB-F2F6-BF19-D6CB56C77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9" name="Line 1">
          <a:extLst>
            <a:ext uri="{FF2B5EF4-FFF2-40B4-BE49-F238E27FC236}">
              <a16:creationId xmlns:a16="http://schemas.microsoft.com/office/drawing/2014/main" id="{00660E83-700B-7BF1-20E5-3825022425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0" name="Line 1">
          <a:extLst>
            <a:ext uri="{FF2B5EF4-FFF2-40B4-BE49-F238E27FC236}">
              <a16:creationId xmlns:a16="http://schemas.microsoft.com/office/drawing/2014/main" id="{5910ECAB-2D00-D035-0CD5-C93876B435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1" name="Line 1">
          <a:extLst>
            <a:ext uri="{FF2B5EF4-FFF2-40B4-BE49-F238E27FC236}">
              <a16:creationId xmlns:a16="http://schemas.microsoft.com/office/drawing/2014/main" id="{D0BA0A08-2286-8F3B-C547-0AB9EFEB0C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2" name="Line 1">
          <a:extLst>
            <a:ext uri="{FF2B5EF4-FFF2-40B4-BE49-F238E27FC236}">
              <a16:creationId xmlns:a16="http://schemas.microsoft.com/office/drawing/2014/main" id="{22063ABE-437A-5407-FA18-F3CAE577B1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3" name="Line 1">
          <a:extLst>
            <a:ext uri="{FF2B5EF4-FFF2-40B4-BE49-F238E27FC236}">
              <a16:creationId xmlns:a16="http://schemas.microsoft.com/office/drawing/2014/main" id="{810E0ADA-CDB1-2061-6021-8E3798108E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4" name="Line 1">
          <a:extLst>
            <a:ext uri="{FF2B5EF4-FFF2-40B4-BE49-F238E27FC236}">
              <a16:creationId xmlns:a16="http://schemas.microsoft.com/office/drawing/2014/main" id="{797138AC-E14F-2DBE-CF91-EEA36715C3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5" name="Line 1">
          <a:extLst>
            <a:ext uri="{FF2B5EF4-FFF2-40B4-BE49-F238E27FC236}">
              <a16:creationId xmlns:a16="http://schemas.microsoft.com/office/drawing/2014/main" id="{140A8CC8-B905-5497-76C7-D0C9D30CEC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6" name="Line 1">
          <a:extLst>
            <a:ext uri="{FF2B5EF4-FFF2-40B4-BE49-F238E27FC236}">
              <a16:creationId xmlns:a16="http://schemas.microsoft.com/office/drawing/2014/main" id="{8469D33A-18EE-627D-6871-EEC3AF8C6F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7" name="Line 1">
          <a:extLst>
            <a:ext uri="{FF2B5EF4-FFF2-40B4-BE49-F238E27FC236}">
              <a16:creationId xmlns:a16="http://schemas.microsoft.com/office/drawing/2014/main" id="{C0730827-8C5E-6414-9980-53FF746B63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8" name="Line 1">
          <a:extLst>
            <a:ext uri="{FF2B5EF4-FFF2-40B4-BE49-F238E27FC236}">
              <a16:creationId xmlns:a16="http://schemas.microsoft.com/office/drawing/2014/main" id="{B53A34A6-5A8C-3AD3-3195-100E48CF0C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09" name="Line 1">
          <a:extLst>
            <a:ext uri="{FF2B5EF4-FFF2-40B4-BE49-F238E27FC236}">
              <a16:creationId xmlns:a16="http://schemas.microsoft.com/office/drawing/2014/main" id="{18E22BE9-F3F5-5D89-3D08-FB7A7B5997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10" name="Line 1">
          <a:extLst>
            <a:ext uri="{FF2B5EF4-FFF2-40B4-BE49-F238E27FC236}">
              <a16:creationId xmlns:a16="http://schemas.microsoft.com/office/drawing/2014/main" id="{9792781D-6F6D-C0F4-14F7-27F96073BC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511" name="Line 1">
          <a:extLst>
            <a:ext uri="{FF2B5EF4-FFF2-40B4-BE49-F238E27FC236}">
              <a16:creationId xmlns:a16="http://schemas.microsoft.com/office/drawing/2014/main" id="{D5E636DE-ABA3-D10F-9825-B6D1018355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S88"/>
  <sheetViews>
    <sheetView showGridLines="0" tabSelected="1" topLeftCell="H1" zoomScaleNormal="100" workbookViewId="0">
      <pane ySplit="7" topLeftCell="A20" activePane="bottomLeft" state="frozen"/>
      <selection pane="bottomLeft" activeCell="P17" sqref="P17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4" width="8.88671875" style="3"/>
    <col min="15" max="15" width="15.44140625" style="3" customWidth="1"/>
    <col min="16" max="16" width="11.88671875" style="3" customWidth="1"/>
    <col min="17" max="16384" width="8.88671875" style="3"/>
  </cols>
  <sheetData>
    <row r="1" spans="2:19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9" ht="30" customHeight="1" x14ac:dyDescent="0.15">
      <c r="B2" s="199" t="s">
        <v>148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</row>
    <row r="3" spans="2:19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0" t="s">
        <v>150</v>
      </c>
      <c r="M3" s="200"/>
    </row>
    <row r="4" spans="2:19" s="4" customFormat="1" ht="18.75" customHeight="1" thickBot="1" x14ac:dyDescent="0.2">
      <c r="B4" s="201" t="s">
        <v>149</v>
      </c>
      <c r="C4" s="201"/>
      <c r="D4" s="201"/>
      <c r="E4" s="1"/>
      <c r="F4" s="1"/>
      <c r="G4" s="1"/>
      <c r="H4" s="1"/>
      <c r="I4" s="1"/>
      <c r="J4" s="1"/>
      <c r="K4" s="1"/>
      <c r="L4" s="202" t="s">
        <v>16</v>
      </c>
      <c r="M4" s="202"/>
    </row>
    <row r="5" spans="2:19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3" t="s">
        <v>13</v>
      </c>
      <c r="M5" s="204"/>
    </row>
    <row r="6" spans="2:19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9" s="9" customFormat="1" ht="20.100000000000001" customHeight="1" thickBot="1" x14ac:dyDescent="0.2">
      <c r="B7" s="206" t="s">
        <v>71</v>
      </c>
      <c r="C7" s="207"/>
      <c r="D7" s="207"/>
      <c r="E7" s="72">
        <f>E8+E39+E59</f>
        <v>64007251000</v>
      </c>
      <c r="F7" s="72">
        <f>F8+F39+F59</f>
        <v>84209723610</v>
      </c>
      <c r="G7" s="72">
        <f>G8+G39+G59</f>
        <v>48075832013</v>
      </c>
      <c r="H7" s="72">
        <f>H8+H39+H59</f>
        <v>452398465</v>
      </c>
      <c r="I7" s="72">
        <f>F7-G7-H7</f>
        <v>35681493132</v>
      </c>
      <c r="J7" s="72">
        <f>I7-K7</f>
        <v>31373647689</v>
      </c>
      <c r="K7" s="72">
        <f>K8+K39+K59</f>
        <v>4307845443</v>
      </c>
      <c r="L7" s="73">
        <f>IFERROR(G7/E7,0)*100</f>
        <v>75.109977794547049</v>
      </c>
      <c r="M7" s="74">
        <f>IFERROR(G7/F7,0)*100</f>
        <v>57.090594710479422</v>
      </c>
      <c r="N7" s="188" t="s">
        <v>154</v>
      </c>
      <c r="O7" s="188"/>
      <c r="P7" s="188"/>
      <c r="Q7" s="188"/>
      <c r="R7" s="188"/>
      <c r="S7" s="188"/>
    </row>
    <row r="8" spans="2:19" s="9" customFormat="1" ht="20.100000000000001" customHeight="1" x14ac:dyDescent="0.15">
      <c r="B8" s="208" t="s">
        <v>5</v>
      </c>
      <c r="C8" s="209"/>
      <c r="D8" s="209"/>
      <c r="E8" s="63">
        <f>E9+E12+E22+E28+E34+E35</f>
        <v>46631773000</v>
      </c>
      <c r="F8" s="63">
        <f>F9+F12+F22+F28+F34+F35</f>
        <v>34262403227</v>
      </c>
      <c r="G8" s="63">
        <f>G9+G12+G22+G28+G34+G35</f>
        <v>33941355227</v>
      </c>
      <c r="H8" s="63">
        <f>H9+H12+H22+H28+H34+H35</f>
        <v>0</v>
      </c>
      <c r="I8" s="63">
        <f t="shared" ref="I8:I69" si="0">F8-G8-H8</f>
        <v>321048000</v>
      </c>
      <c r="J8" s="63">
        <f t="shared" ref="J8:J69" si="1">I8-K8</f>
        <v>69819380</v>
      </c>
      <c r="K8" s="63">
        <f>K9+K12+K22+K28+K34+K35</f>
        <v>251228620</v>
      </c>
      <c r="L8" s="63">
        <f t="shared" ref="L8:L69" si="2">IFERROR(G8/E8,0)*100</f>
        <v>72.785899062855705</v>
      </c>
      <c r="M8" s="65">
        <f t="shared" ref="M8:M69" si="3">IFERROR(G8/F8,0)*100</f>
        <v>99.062972909772412</v>
      </c>
      <c r="N8" s="188" t="s">
        <v>155</v>
      </c>
      <c r="O8" s="189">
        <f>G8-G35-G24</f>
        <v>23598559711</v>
      </c>
      <c r="P8" s="189">
        <v>824197420</v>
      </c>
      <c r="Q8" s="189" t="s">
        <v>156</v>
      </c>
      <c r="R8" s="189"/>
      <c r="S8" s="188"/>
    </row>
    <row r="9" spans="2:19" s="9" customFormat="1" ht="20.100000000000001" customHeight="1" x14ac:dyDescent="0.15">
      <c r="B9" s="158" t="s">
        <v>42</v>
      </c>
      <c r="C9" s="159"/>
      <c r="D9" s="159"/>
      <c r="E9" s="52">
        <f>SUM(E10:E11)</f>
        <v>79629000</v>
      </c>
      <c r="F9" s="52">
        <f>SUM(F10:F11)</f>
        <v>1581644960</v>
      </c>
      <c r="G9" s="52">
        <f>SUM(G10:G11)</f>
        <v>1553424690</v>
      </c>
      <c r="H9" s="52">
        <f>SUM(H10:H11)</f>
        <v>0</v>
      </c>
      <c r="I9" s="52">
        <f t="shared" si="0"/>
        <v>28220270</v>
      </c>
      <c r="J9" s="52">
        <f t="shared" si="1"/>
        <v>21800800</v>
      </c>
      <c r="K9" s="52">
        <f>SUM(K10:K11)</f>
        <v>6419470</v>
      </c>
      <c r="L9" s="52">
        <f t="shared" si="2"/>
        <v>1950.8278265456051</v>
      </c>
      <c r="M9" s="66">
        <f t="shared" si="3"/>
        <v>98.215764554391527</v>
      </c>
      <c r="N9" s="188" t="s">
        <v>10</v>
      </c>
      <c r="O9" s="189">
        <f>F8-F35-F24</f>
        <v>23919607711</v>
      </c>
      <c r="P9" s="189">
        <v>1278561340</v>
      </c>
      <c r="Q9" s="189" t="s">
        <v>156</v>
      </c>
      <c r="R9" s="189"/>
      <c r="S9" s="188"/>
    </row>
    <row r="10" spans="2:19" s="9" customFormat="1" ht="20.100000000000001" customHeight="1" x14ac:dyDescent="0.15">
      <c r="B10" s="193"/>
      <c r="C10" s="160" t="s">
        <v>43</v>
      </c>
      <c r="D10" s="160"/>
      <c r="E10" s="35"/>
      <c r="F10" s="35">
        <v>1262756280</v>
      </c>
      <c r="G10" s="35">
        <v>1255003070</v>
      </c>
      <c r="H10" s="35"/>
      <c r="I10" s="25">
        <f t="shared" si="0"/>
        <v>7753210</v>
      </c>
      <c r="J10" s="25">
        <f t="shared" si="1"/>
        <v>7083710</v>
      </c>
      <c r="K10" s="25">
        <v>669500</v>
      </c>
      <c r="L10" s="25">
        <f t="shared" si="2"/>
        <v>0</v>
      </c>
      <c r="M10" s="67">
        <f t="shared" si="3"/>
        <v>99.386008992962601</v>
      </c>
      <c r="N10" s="188"/>
      <c r="O10" s="189"/>
      <c r="P10" s="189"/>
      <c r="Q10" s="189"/>
      <c r="R10" s="189"/>
      <c r="S10" s="188"/>
    </row>
    <row r="11" spans="2:19" s="9" customFormat="1" ht="20.100000000000001" customHeight="1" x14ac:dyDescent="0.15">
      <c r="B11" s="193"/>
      <c r="C11" s="160" t="s">
        <v>44</v>
      </c>
      <c r="D11" s="160"/>
      <c r="E11" s="35">
        <v>79629000</v>
      </c>
      <c r="F11" s="35">
        <v>318888680</v>
      </c>
      <c r="G11" s="35">
        <v>298421620</v>
      </c>
      <c r="H11" s="35"/>
      <c r="I11" s="25">
        <f t="shared" si="0"/>
        <v>20467060</v>
      </c>
      <c r="J11" s="25">
        <f t="shared" si="1"/>
        <v>14717090</v>
      </c>
      <c r="K11" s="25">
        <v>5749970</v>
      </c>
      <c r="L11" s="25">
        <f t="shared" si="2"/>
        <v>374.76499767672584</v>
      </c>
      <c r="M11" s="67">
        <f t="shared" si="3"/>
        <v>93.581753983866719</v>
      </c>
      <c r="N11" s="188"/>
      <c r="O11" s="189"/>
      <c r="P11" s="189"/>
      <c r="Q11" s="189"/>
      <c r="R11" s="189"/>
      <c r="S11" s="188"/>
    </row>
    <row r="12" spans="2:19" s="9" customFormat="1" ht="20.100000000000001" customHeight="1" x14ac:dyDescent="0.15">
      <c r="B12" s="158" t="s">
        <v>45</v>
      </c>
      <c r="C12" s="159"/>
      <c r="D12" s="159"/>
      <c r="E12" s="52">
        <v>7532415000</v>
      </c>
      <c r="F12" s="52">
        <f>SUM(F13:F21)</f>
        <v>2754846217</v>
      </c>
      <c r="G12" s="52">
        <f>SUM(G13:G21)</f>
        <v>2508775287</v>
      </c>
      <c r="H12" s="52">
        <f>SUM(H13:H21)</f>
        <v>0</v>
      </c>
      <c r="I12" s="52">
        <f t="shared" si="0"/>
        <v>246070930</v>
      </c>
      <c r="J12" s="52">
        <f t="shared" si="1"/>
        <v>28750580</v>
      </c>
      <c r="K12" s="52">
        <f>SUM(K13:K21)</f>
        <v>217320350</v>
      </c>
      <c r="L12" s="52">
        <f t="shared" si="2"/>
        <v>33.306386955577992</v>
      </c>
      <c r="M12" s="66">
        <f t="shared" si="3"/>
        <v>91.067707210605434</v>
      </c>
      <c r="N12" s="188"/>
      <c r="O12" s="189" t="s">
        <v>157</v>
      </c>
      <c r="P12" s="189">
        <f>O8+P8</f>
        <v>24422757131</v>
      </c>
      <c r="Q12" s="189"/>
      <c r="R12" s="189"/>
      <c r="S12" s="188"/>
    </row>
    <row r="13" spans="2:19" s="9" customFormat="1" ht="20.100000000000001" customHeight="1" x14ac:dyDescent="0.15">
      <c r="B13" s="210" t="s">
        <v>0</v>
      </c>
      <c r="C13" s="161" t="s">
        <v>46</v>
      </c>
      <c r="D13" s="161"/>
      <c r="E13" s="35">
        <v>2050000000</v>
      </c>
      <c r="F13" s="35">
        <v>1296049280</v>
      </c>
      <c r="G13" s="35">
        <v>1054197860</v>
      </c>
      <c r="H13" s="35"/>
      <c r="I13" s="25">
        <f t="shared" si="0"/>
        <v>241851420</v>
      </c>
      <c r="J13" s="25">
        <f t="shared" si="1"/>
        <v>27322720</v>
      </c>
      <c r="K13" s="25">
        <v>214528700</v>
      </c>
      <c r="L13" s="25">
        <f t="shared" si="2"/>
        <v>51.424285853658539</v>
      </c>
      <c r="M13" s="67">
        <f t="shared" si="3"/>
        <v>81.339334566043661</v>
      </c>
      <c r="N13" s="188"/>
      <c r="O13" s="189" t="s">
        <v>158</v>
      </c>
      <c r="P13" s="189">
        <f>O9+P9</f>
        <v>25198169051</v>
      </c>
      <c r="Q13" s="189"/>
      <c r="R13" s="189"/>
      <c r="S13" s="188"/>
    </row>
    <row r="14" spans="2:19" s="9" customFormat="1" ht="20.100000000000001" customHeight="1" x14ac:dyDescent="0.15">
      <c r="B14" s="210"/>
      <c r="C14" s="161" t="s">
        <v>47</v>
      </c>
      <c r="D14" s="161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  <c r="N14" s="188"/>
      <c r="O14" s="189"/>
      <c r="P14" s="190">
        <f>P12/P13</f>
        <v>0.96922744988214815</v>
      </c>
      <c r="Q14" s="189"/>
      <c r="R14" s="189"/>
      <c r="S14" s="188"/>
    </row>
    <row r="15" spans="2:19" s="9" customFormat="1" ht="20.100000000000001" customHeight="1" x14ac:dyDescent="0.15">
      <c r="B15" s="210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  <c r="N15" s="188"/>
      <c r="O15" s="189"/>
      <c r="P15" s="189"/>
      <c r="Q15" s="189"/>
      <c r="R15" s="189"/>
      <c r="S15" s="188"/>
    </row>
    <row r="16" spans="2:19" s="9" customFormat="1" ht="20.100000000000001" customHeight="1" x14ac:dyDescent="0.15">
      <c r="B16" s="210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  <c r="N16" s="188"/>
      <c r="O16" s="189"/>
      <c r="P16" s="189"/>
      <c r="Q16" s="189"/>
      <c r="R16" s="189"/>
      <c r="S16" s="188"/>
    </row>
    <row r="17" spans="2:19" s="9" customFormat="1" ht="20.100000000000001" customHeight="1" x14ac:dyDescent="0.15">
      <c r="B17" s="210"/>
      <c r="C17" s="161" t="s">
        <v>96</v>
      </c>
      <c r="D17" s="161"/>
      <c r="E17" s="35"/>
      <c r="F17" s="35">
        <v>4534410</v>
      </c>
      <c r="G17" s="35">
        <v>3672570</v>
      </c>
      <c r="H17" s="35"/>
      <c r="I17" s="25">
        <f t="shared" si="0"/>
        <v>861840</v>
      </c>
      <c r="J17" s="25">
        <f t="shared" si="1"/>
        <v>0</v>
      </c>
      <c r="K17" s="25">
        <v>861840</v>
      </c>
      <c r="L17" s="25">
        <f t="shared" si="2"/>
        <v>0</v>
      </c>
      <c r="M17" s="67">
        <f t="shared" si="3"/>
        <v>80.993337611728975</v>
      </c>
      <c r="N17" s="188" t="s">
        <v>159</v>
      </c>
      <c r="O17" s="189">
        <f>J7+H7+K58</f>
        <v>33227257624</v>
      </c>
      <c r="P17" s="189">
        <f>432611401</f>
        <v>432611401</v>
      </c>
      <c r="Q17" s="189" t="s">
        <v>160</v>
      </c>
      <c r="R17" s="189"/>
      <c r="S17" s="188"/>
    </row>
    <row r="18" spans="2:19" s="9" customFormat="1" ht="20.100000000000001" customHeight="1" x14ac:dyDescent="0.15">
      <c r="B18" s="210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  <c r="N18" s="188"/>
      <c r="O18" s="189"/>
      <c r="P18" s="189">
        <f>O17+P17</f>
        <v>33659869025</v>
      </c>
      <c r="Q18" s="189"/>
      <c r="R18" s="189"/>
      <c r="S18" s="188"/>
    </row>
    <row r="19" spans="2:19" s="9" customFormat="1" ht="20.100000000000001" customHeight="1" x14ac:dyDescent="0.15">
      <c r="B19" s="210"/>
      <c r="C19" s="161" t="s">
        <v>50</v>
      </c>
      <c r="D19" s="161"/>
      <c r="E19" s="35">
        <v>4504282000</v>
      </c>
      <c r="F19" s="35">
        <v>759505130</v>
      </c>
      <c r="G19" s="35">
        <v>758783920</v>
      </c>
      <c r="H19" s="35"/>
      <c r="I19" s="25">
        <f t="shared" si="0"/>
        <v>721210</v>
      </c>
      <c r="J19" s="25">
        <f t="shared" si="1"/>
        <v>452950</v>
      </c>
      <c r="K19" s="25">
        <v>268260</v>
      </c>
      <c r="L19" s="25">
        <f t="shared" si="2"/>
        <v>16.845835140872619</v>
      </c>
      <c r="M19" s="67">
        <f t="shared" si="3"/>
        <v>99.905042116042068</v>
      </c>
      <c r="N19" s="188"/>
      <c r="O19" s="189"/>
      <c r="P19" s="189"/>
      <c r="Q19" s="189"/>
      <c r="R19" s="189"/>
      <c r="S19" s="188"/>
    </row>
    <row r="20" spans="2:19" s="9" customFormat="1" ht="20.100000000000001" customHeight="1" x14ac:dyDescent="0.15">
      <c r="B20" s="210"/>
      <c r="C20" s="161" t="s">
        <v>98</v>
      </c>
      <c r="D20" s="161"/>
      <c r="E20" s="35">
        <v>56476000</v>
      </c>
      <c r="F20" s="35">
        <v>107480120</v>
      </c>
      <c r="G20" s="35">
        <v>107480120</v>
      </c>
      <c r="H20" s="35"/>
      <c r="I20" s="25"/>
      <c r="J20" s="25"/>
      <c r="K20" s="25"/>
      <c r="L20" s="25"/>
      <c r="M20" s="67"/>
    </row>
    <row r="21" spans="2:19" s="9" customFormat="1" ht="20.100000000000001" customHeight="1" x14ac:dyDescent="0.15">
      <c r="B21" s="210"/>
      <c r="C21" s="161" t="s">
        <v>99</v>
      </c>
      <c r="D21" s="161"/>
      <c r="E21" s="35">
        <v>921657000</v>
      </c>
      <c r="F21" s="35">
        <v>587277277</v>
      </c>
      <c r="G21" s="35">
        <v>584640817</v>
      </c>
      <c r="H21" s="35"/>
      <c r="I21" s="25">
        <f t="shared" si="0"/>
        <v>2636460</v>
      </c>
      <c r="J21" s="25">
        <f t="shared" si="1"/>
        <v>974910</v>
      </c>
      <c r="K21" s="25">
        <v>1661550</v>
      </c>
      <c r="L21" s="25">
        <f t="shared" si="2"/>
        <v>63.433665344048819</v>
      </c>
      <c r="M21" s="67">
        <f t="shared" si="3"/>
        <v>99.55107066061403</v>
      </c>
    </row>
    <row r="22" spans="2:19" s="9" customFormat="1" ht="20.100000000000001" customHeight="1" x14ac:dyDescent="0.15">
      <c r="B22" s="158" t="s">
        <v>51</v>
      </c>
      <c r="C22" s="159"/>
      <c r="D22" s="159"/>
      <c r="E22" s="52">
        <v>11554155000</v>
      </c>
      <c r="F22" s="52">
        <f>SUM(F23:F27)</f>
        <v>8396780085</v>
      </c>
      <c r="G22" s="52">
        <f>SUM(G23:G27)</f>
        <v>8350023285</v>
      </c>
      <c r="H22" s="52">
        <f>SUM(H23:H27)</f>
        <v>0</v>
      </c>
      <c r="I22" s="52">
        <f t="shared" si="0"/>
        <v>46756800</v>
      </c>
      <c r="J22" s="52">
        <f t="shared" si="1"/>
        <v>19268000</v>
      </c>
      <c r="K22" s="52">
        <f>SUM(K23:K27)</f>
        <v>27488800</v>
      </c>
      <c r="L22" s="52">
        <f t="shared" si="2"/>
        <v>72.268575979809853</v>
      </c>
      <c r="M22" s="66">
        <f t="shared" si="3"/>
        <v>99.443157978097744</v>
      </c>
    </row>
    <row r="23" spans="2:19" s="9" customFormat="1" ht="20.100000000000001" customHeight="1" x14ac:dyDescent="0.15">
      <c r="B23" s="193"/>
      <c r="C23" s="160" t="s">
        <v>52</v>
      </c>
      <c r="D23" s="160"/>
      <c r="E23" s="35">
        <v>1722738000</v>
      </c>
      <c r="F23" s="35">
        <v>1007774050</v>
      </c>
      <c r="G23" s="35">
        <v>987548470</v>
      </c>
      <c r="H23" s="35"/>
      <c r="I23" s="25">
        <f t="shared" si="0"/>
        <v>20225580</v>
      </c>
      <c r="J23" s="25">
        <f t="shared" si="1"/>
        <v>494000</v>
      </c>
      <c r="K23" s="25">
        <v>19731580</v>
      </c>
      <c r="L23" s="25">
        <f t="shared" si="2"/>
        <v>57.324356344377378</v>
      </c>
      <c r="M23" s="67">
        <f t="shared" si="3"/>
        <v>97.993044174931882</v>
      </c>
    </row>
    <row r="24" spans="2:19" s="9" customFormat="1" ht="20.100000000000001" customHeight="1" x14ac:dyDescent="0.15">
      <c r="B24" s="193"/>
      <c r="C24" s="160" t="s">
        <v>137</v>
      </c>
      <c r="D24" s="160"/>
      <c r="E24" s="35">
        <v>9642583000</v>
      </c>
      <c r="F24" s="35">
        <v>7234102601</v>
      </c>
      <c r="G24" s="35">
        <v>7234102601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75.022456130271323</v>
      </c>
      <c r="M24" s="67">
        <f t="shared" si="3"/>
        <v>100</v>
      </c>
    </row>
    <row r="25" spans="2:19" s="9" customFormat="1" ht="20.100000000000001" customHeight="1" x14ac:dyDescent="0.15">
      <c r="B25" s="193"/>
      <c r="C25" s="160" t="s">
        <v>53</v>
      </c>
      <c r="D25" s="160"/>
      <c r="E25" s="35">
        <v>12794000</v>
      </c>
      <c r="F25" s="35">
        <v>2466700</v>
      </c>
      <c r="G25" s="35">
        <v>2466700</v>
      </c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19.280131311552289</v>
      </c>
      <c r="M25" s="67">
        <f t="shared" si="3"/>
        <v>100</v>
      </c>
    </row>
    <row r="26" spans="2:19" s="9" customFormat="1" ht="20.100000000000001" customHeight="1" x14ac:dyDescent="0.15">
      <c r="B26" s="193"/>
      <c r="C26" s="160" t="s">
        <v>100</v>
      </c>
      <c r="D26" s="160"/>
      <c r="E26" s="35"/>
      <c r="F26" s="35">
        <v>2316550</v>
      </c>
      <c r="G26" s="35">
        <v>2181940</v>
      </c>
      <c r="H26" s="35"/>
      <c r="I26" s="25">
        <f t="shared" si="0"/>
        <v>134610</v>
      </c>
      <c r="J26" s="25">
        <f t="shared" si="1"/>
        <v>0</v>
      </c>
      <c r="K26" s="25">
        <v>134610</v>
      </c>
      <c r="L26" s="25">
        <f t="shared" si="2"/>
        <v>0</v>
      </c>
      <c r="M26" s="67">
        <f t="shared" si="3"/>
        <v>94.189203772851869</v>
      </c>
    </row>
    <row r="27" spans="2:19" s="9" customFormat="1" ht="20.100000000000001" customHeight="1" x14ac:dyDescent="0.15">
      <c r="B27" s="193"/>
      <c r="C27" s="160" t="s">
        <v>101</v>
      </c>
      <c r="D27" s="160"/>
      <c r="E27" s="35">
        <v>176040000</v>
      </c>
      <c r="F27" s="35">
        <v>150120184</v>
      </c>
      <c r="G27" s="35">
        <v>123723574</v>
      </c>
      <c r="H27" s="35"/>
      <c r="I27" s="25">
        <f t="shared" si="0"/>
        <v>26396610</v>
      </c>
      <c r="J27" s="25">
        <f t="shared" si="1"/>
        <v>18774000</v>
      </c>
      <c r="K27" s="25">
        <v>7622610</v>
      </c>
      <c r="L27" s="25">
        <f t="shared" si="2"/>
        <v>70.281512156328105</v>
      </c>
      <c r="M27" s="67">
        <f t="shared" si="3"/>
        <v>82.416348490486797</v>
      </c>
    </row>
    <row r="28" spans="2:19" s="9" customFormat="1" ht="20.100000000000001" customHeight="1" x14ac:dyDescent="0.15">
      <c r="B28" s="158" t="s">
        <v>54</v>
      </c>
      <c r="C28" s="159"/>
      <c r="D28" s="159"/>
      <c r="E28" s="52">
        <v>3488285000</v>
      </c>
      <c r="F28" s="52">
        <f>SUM(F29:F33)</f>
        <v>1686468550</v>
      </c>
      <c r="G28" s="52">
        <f>SUM(G29:G33)</f>
        <v>1686468550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48.346638821082564</v>
      </c>
      <c r="M28" s="66">
        <f t="shared" si="3"/>
        <v>100</v>
      </c>
    </row>
    <row r="29" spans="2:19" s="9" customFormat="1" ht="20.100000000000001" customHeight="1" x14ac:dyDescent="0.15">
      <c r="B29" s="193"/>
      <c r="C29" s="160" t="s">
        <v>118</v>
      </c>
      <c r="D29" s="160"/>
      <c r="E29" s="35">
        <v>3488285000</v>
      </c>
      <c r="F29" s="35">
        <v>2030220</v>
      </c>
      <c r="G29" s="35">
        <v>2030220</v>
      </c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5.8201093087290753E-2</v>
      </c>
      <c r="M29" s="67">
        <f t="shared" si="3"/>
        <v>100</v>
      </c>
    </row>
    <row r="30" spans="2:19" s="9" customFormat="1" ht="20.100000000000001" customHeight="1" x14ac:dyDescent="0.15">
      <c r="B30" s="193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9" s="9" customFormat="1" ht="20.100000000000001" customHeight="1" x14ac:dyDescent="0.15">
      <c r="B31" s="193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9" s="9" customFormat="1" ht="20.100000000000001" customHeight="1" x14ac:dyDescent="0.15">
      <c r="B32" s="193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3"/>
      <c r="C33" s="160" t="s">
        <v>105</v>
      </c>
      <c r="D33" s="160"/>
      <c r="E33" s="35"/>
      <c r="F33" s="35">
        <v>1684438330</v>
      </c>
      <c r="G33" s="35">
        <v>1684438330</v>
      </c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100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>
        <v>20896714000</v>
      </c>
      <c r="F34" s="52">
        <v>16733970500</v>
      </c>
      <c r="G34" s="52">
        <v>16733970500</v>
      </c>
      <c r="H34" s="52"/>
      <c r="I34" s="52"/>
      <c r="J34" s="52"/>
      <c r="K34" s="52"/>
      <c r="L34" s="52">
        <f t="shared" si="2"/>
        <v>80.07943497719306</v>
      </c>
      <c r="M34" s="66">
        <f t="shared" si="3"/>
        <v>100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v>3080575000</v>
      </c>
      <c r="F35" s="52">
        <f>SUM(F36:F38)</f>
        <v>3108692915</v>
      </c>
      <c r="G35" s="52">
        <f>SUM(G36:G38)</f>
        <v>3108692915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94">
        <f t="shared" si="2"/>
        <v>100.9127489186272</v>
      </c>
      <c r="M35" s="95">
        <f t="shared" si="3"/>
        <v>100</v>
      </c>
    </row>
    <row r="36" spans="2:15" s="9" customFormat="1" ht="20.100000000000001" customHeight="1" x14ac:dyDescent="0.15">
      <c r="B36" s="193"/>
      <c r="C36" s="160" t="s">
        <v>79</v>
      </c>
      <c r="D36" s="160"/>
      <c r="E36" s="35">
        <v>3080575000</v>
      </c>
      <c r="F36" s="35">
        <v>2993289606</v>
      </c>
      <c r="G36" s="35">
        <v>2993289606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97.166587601340666</v>
      </c>
      <c r="M36" s="27">
        <f t="shared" si="3"/>
        <v>100</v>
      </c>
      <c r="O36" s="10"/>
    </row>
    <row r="37" spans="2:15" s="9" customFormat="1" ht="20.100000000000001" customHeight="1" x14ac:dyDescent="0.15">
      <c r="B37" s="193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3"/>
      <c r="C38" s="160" t="s">
        <v>108</v>
      </c>
      <c r="D38" s="160"/>
      <c r="E38" s="35"/>
      <c r="F38" s="35">
        <v>115403309</v>
      </c>
      <c r="G38" s="35">
        <v>115403309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194" t="s">
        <v>31</v>
      </c>
      <c r="C39" s="195"/>
      <c r="D39" s="195"/>
      <c r="E39" s="51">
        <v>8845505000</v>
      </c>
      <c r="F39" s="51">
        <f>F40+F45+F47+F50+F58</f>
        <v>41739068582</v>
      </c>
      <c r="G39" s="51">
        <f>G40+G45+G47+G50+G58</f>
        <v>10509742344</v>
      </c>
      <c r="H39" s="51">
        <f>H40+H45+H47+H50+H58</f>
        <v>450738345</v>
      </c>
      <c r="I39" s="51">
        <f t="shared" si="0"/>
        <v>30778587893</v>
      </c>
      <c r="J39" s="51">
        <f t="shared" si="1"/>
        <v>29258063860</v>
      </c>
      <c r="K39" s="51">
        <f>K40+K45+K47+K50+K58</f>
        <v>1520524033</v>
      </c>
      <c r="L39" s="77">
        <f t="shared" si="2"/>
        <v>118.814497804252</v>
      </c>
      <c r="M39" s="78">
        <f t="shared" si="3"/>
        <v>25.179628345928958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v>0</v>
      </c>
      <c r="F40" s="52">
        <f>SUM(F41:F44)</f>
        <v>147828812</v>
      </c>
      <c r="G40" s="52">
        <f>SUM(G41:G44)</f>
        <v>147828812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94">
        <f t="shared" si="2"/>
        <v>0</v>
      </c>
      <c r="M40" s="95">
        <f t="shared" si="3"/>
        <v>100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>
        <v>70727277</v>
      </c>
      <c r="G42" s="68">
        <v>70727277</v>
      </c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100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>
        <v>77101535</v>
      </c>
      <c r="G44" s="68">
        <v>77101535</v>
      </c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100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v>16000000</v>
      </c>
      <c r="F45" s="52">
        <f>SUM(F46:F46)</f>
        <v>16000000</v>
      </c>
      <c r="G45" s="52">
        <f>SUM(G46:G46)</f>
        <v>16000000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94">
        <f t="shared" si="2"/>
        <v>100</v>
      </c>
      <c r="M45" s="95">
        <f t="shared" si="3"/>
        <v>100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>
        <v>16000000</v>
      </c>
      <c r="F46" s="68">
        <v>16000000</v>
      </c>
      <c r="G46" s="68">
        <v>16000000</v>
      </c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100</v>
      </c>
      <c r="M46" s="27">
        <f t="shared" si="3"/>
        <v>100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v>0</v>
      </c>
      <c r="F47" s="52">
        <f>SUM(F48:F49)</f>
        <v>273223401</v>
      </c>
      <c r="G47" s="52">
        <f>SUM(G48:G49)</f>
        <v>273223401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94">
        <f t="shared" si="2"/>
        <v>0</v>
      </c>
      <c r="M47" s="95">
        <f t="shared" si="3"/>
        <v>100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>
        <v>273223401</v>
      </c>
      <c r="G49" s="68">
        <v>273223401</v>
      </c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100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v>4779267000</v>
      </c>
      <c r="F50" s="52">
        <f>SUM(F51:F57)</f>
        <v>8025183370</v>
      </c>
      <c r="G50" s="52">
        <f>SUM(G51:G57)</f>
        <v>7513210516</v>
      </c>
      <c r="H50" s="52">
        <f>SUM(H51:H57)</f>
        <v>0</v>
      </c>
      <c r="I50" s="52">
        <f t="shared" si="0"/>
        <v>511972854</v>
      </c>
      <c r="J50" s="52">
        <f t="shared" si="1"/>
        <v>392660291</v>
      </c>
      <c r="K50" s="52">
        <f>SUM(K51:K57)</f>
        <v>119312563</v>
      </c>
      <c r="L50" s="94">
        <f t="shared" si="2"/>
        <v>157.20424316113747</v>
      </c>
      <c r="M50" s="95">
        <f t="shared" si="3"/>
        <v>93.620421734986465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>
        <v>3273280</v>
      </c>
      <c r="G51" s="68">
        <v>2881860</v>
      </c>
      <c r="H51" s="68"/>
      <c r="I51" s="25">
        <f t="shared" si="0"/>
        <v>391420</v>
      </c>
      <c r="J51" s="25">
        <f t="shared" si="1"/>
        <v>0</v>
      </c>
      <c r="K51" s="25">
        <v>391420</v>
      </c>
      <c r="L51" s="26">
        <f t="shared" si="2"/>
        <v>0</v>
      </c>
      <c r="M51" s="27">
        <f t="shared" si="3"/>
        <v>88.041964023853751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>
        <v>965147900</v>
      </c>
      <c r="G54" s="68">
        <v>487467700</v>
      </c>
      <c r="H54" s="68"/>
      <c r="I54" s="25">
        <f t="shared" si="0"/>
        <v>477680200</v>
      </c>
      <c r="J54" s="25">
        <f t="shared" si="1"/>
        <v>359916200</v>
      </c>
      <c r="K54" s="25">
        <v>117764000</v>
      </c>
      <c r="L54" s="26">
        <f t="shared" si="2"/>
        <v>0</v>
      </c>
      <c r="M54" s="27">
        <f t="shared" si="3"/>
        <v>50.507046640209239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>
        <v>4779267000</v>
      </c>
      <c r="F57" s="68">
        <v>7056762190</v>
      </c>
      <c r="G57" s="68">
        <v>7022860956</v>
      </c>
      <c r="H57" s="68"/>
      <c r="I57" s="25">
        <f t="shared" si="0"/>
        <v>33901234</v>
      </c>
      <c r="J57" s="25">
        <f t="shared" si="1"/>
        <v>32744091</v>
      </c>
      <c r="K57" s="25">
        <v>1157143</v>
      </c>
      <c r="L57" s="26">
        <f t="shared" si="2"/>
        <v>146.94431083260258</v>
      </c>
      <c r="M57" s="27">
        <f t="shared" si="3"/>
        <v>99.519592228174545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69">
        <v>4050238000</v>
      </c>
      <c r="F58" s="69">
        <v>33276832999</v>
      </c>
      <c r="G58" s="69">
        <v>2559479615</v>
      </c>
      <c r="H58" s="69">
        <v>450738345</v>
      </c>
      <c r="I58" s="52">
        <f t="shared" si="0"/>
        <v>30266615039</v>
      </c>
      <c r="J58" s="52">
        <f t="shared" si="1"/>
        <v>28865403569</v>
      </c>
      <c r="K58" s="52">
        <v>1401211470</v>
      </c>
      <c r="L58" s="79">
        <f t="shared" si="2"/>
        <v>63.193313948464258</v>
      </c>
      <c r="M58" s="80">
        <f t="shared" si="3"/>
        <v>7.6914759739213006</v>
      </c>
    </row>
    <row r="59" spans="2:13" s="10" customFormat="1" ht="20.100000000000001" customHeight="1" x14ac:dyDescent="0.15">
      <c r="B59" s="194" t="s">
        <v>142</v>
      </c>
      <c r="C59" s="195"/>
      <c r="D59" s="195"/>
      <c r="E59" s="51">
        <v>8529973000</v>
      </c>
      <c r="F59" s="51">
        <f>F60+F61+F62+F63+F66+F67</f>
        <v>8208251801</v>
      </c>
      <c r="G59" s="51">
        <f>G60+G61+G62+G63+G66+G67</f>
        <v>3624734442</v>
      </c>
      <c r="H59" s="51">
        <f>H60+H61+H62+H63+H66+H67</f>
        <v>1660120</v>
      </c>
      <c r="I59" s="51">
        <f t="shared" si="0"/>
        <v>4581857239</v>
      </c>
      <c r="J59" s="51">
        <f>I59-K59</f>
        <v>2045764449</v>
      </c>
      <c r="K59" s="51">
        <f>K60+K61+K62+K63+K66+K67</f>
        <v>2536092790</v>
      </c>
      <c r="L59" s="77">
        <f>IFERROR(G59/E59,0)*100</f>
        <v>42.494090450227681</v>
      </c>
      <c r="M59" s="78">
        <f>IFERROR(G59/F59,0)*100</f>
        <v>44.159639955957537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>
        <v>140960000</v>
      </c>
      <c r="F60" s="69">
        <v>1403593260</v>
      </c>
      <c r="G60" s="69">
        <v>299196060</v>
      </c>
      <c r="H60" s="69"/>
      <c r="I60" s="52">
        <f>F60-G60-H60</f>
        <v>1104397200</v>
      </c>
      <c r="J60" s="52">
        <f>I60-K60</f>
        <v>1082665700</v>
      </c>
      <c r="K60" s="52">
        <v>21731500</v>
      </c>
      <c r="L60" s="104">
        <f>IFERROR(G60/E60,0)*100</f>
        <v>212.25600170261066</v>
      </c>
      <c r="M60" s="105">
        <f>IFERROR(G60/F60,0)*100</f>
        <v>21.316436073510356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>
        <v>315000000</v>
      </c>
      <c r="F61" s="140">
        <v>885600736</v>
      </c>
      <c r="G61" s="140">
        <v>447488557</v>
      </c>
      <c r="H61" s="140"/>
      <c r="I61" s="141">
        <f>F61-G61-H61</f>
        <v>438112179</v>
      </c>
      <c r="J61" s="141">
        <f>I61-K61</f>
        <v>319544679</v>
      </c>
      <c r="K61" s="141">
        <v>118567500</v>
      </c>
      <c r="L61" s="142">
        <f>IFERROR(G61/E61,0)*100</f>
        <v>142.05985936507938</v>
      </c>
      <c r="M61" s="143">
        <f>IFERROR(G61/F61,0)*100</f>
        <v>50.52937952842894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>
        <v>88739910</v>
      </c>
      <c r="G62" s="140">
        <v>41756420</v>
      </c>
      <c r="H62" s="140"/>
      <c r="I62" s="141">
        <f>F62-G62-H62</f>
        <v>46983490</v>
      </c>
      <c r="J62" s="141">
        <f>I62-K62</f>
        <v>40807910</v>
      </c>
      <c r="K62" s="141">
        <v>6175580</v>
      </c>
      <c r="L62" s="142">
        <f>IFERROR(G62/E62,0)*100</f>
        <v>0</v>
      </c>
      <c r="M62" s="143">
        <f>IFERROR(G62/F62,0)*100</f>
        <v>47.05483699498906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v>3478600000</v>
      </c>
      <c r="F63" s="141">
        <f>SUM(F64:F65)</f>
        <v>1800000620</v>
      </c>
      <c r="G63" s="141">
        <f>SUM(G64:G65)</f>
        <v>1013226260</v>
      </c>
      <c r="H63" s="141">
        <f>SUM(H64:H65)</f>
        <v>1660120</v>
      </c>
      <c r="I63" s="141">
        <f>F63-G63-H63</f>
        <v>785114240</v>
      </c>
      <c r="J63" s="141">
        <f>I63-K63</f>
        <v>590743440</v>
      </c>
      <c r="K63" s="141">
        <f>SUM(K64:K65)</f>
        <v>194370800</v>
      </c>
      <c r="L63" s="142">
        <f>IFERROR(G63/E63,0)*100</f>
        <v>29.127415052032429</v>
      </c>
      <c r="M63" s="143">
        <f>IFERROR(G63/F63,0)*100</f>
        <v>56.290328388886891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2238000000</v>
      </c>
      <c r="F64" s="144">
        <v>1005667020</v>
      </c>
      <c r="G64" s="144">
        <v>401585170</v>
      </c>
      <c r="H64" s="144">
        <v>1660120</v>
      </c>
      <c r="I64" s="145">
        <f t="shared" si="0"/>
        <v>602421730</v>
      </c>
      <c r="J64" s="145">
        <f t="shared" si="1"/>
        <v>451425930</v>
      </c>
      <c r="K64" s="145">
        <v>150995800</v>
      </c>
      <c r="L64" s="146">
        <f t="shared" si="2"/>
        <v>17.943930741733691</v>
      </c>
      <c r="M64" s="147">
        <f t="shared" si="3"/>
        <v>39.932220308865254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>
        <v>1240600000</v>
      </c>
      <c r="F65" s="144">
        <v>794333600</v>
      </c>
      <c r="G65" s="144">
        <v>611641090</v>
      </c>
      <c r="H65" s="144"/>
      <c r="I65" s="145">
        <f t="shared" si="0"/>
        <v>182692510</v>
      </c>
      <c r="J65" s="145">
        <f t="shared" si="1"/>
        <v>139317510</v>
      </c>
      <c r="K65" s="145">
        <v>43375000</v>
      </c>
      <c r="L65" s="146">
        <f t="shared" si="2"/>
        <v>49.302038529743676</v>
      </c>
      <c r="M65" s="147">
        <f t="shared" si="3"/>
        <v>77.000531011151992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/>
      <c r="F66" s="140">
        <v>36716345</v>
      </c>
      <c r="G66" s="140">
        <v>36716345</v>
      </c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100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4595413000</v>
      </c>
      <c r="F67" s="140">
        <v>3993600930</v>
      </c>
      <c r="G67" s="140">
        <v>1786350800</v>
      </c>
      <c r="H67" s="140"/>
      <c r="I67" s="141">
        <f t="shared" si="0"/>
        <v>2207250130</v>
      </c>
      <c r="J67" s="141">
        <f t="shared" si="1"/>
        <v>12002720</v>
      </c>
      <c r="K67" s="141">
        <v>2195247410</v>
      </c>
      <c r="L67" s="142">
        <f t="shared" si="2"/>
        <v>38.87247566214397</v>
      </c>
      <c r="M67" s="143">
        <f t="shared" si="3"/>
        <v>44.73032812519903</v>
      </c>
    </row>
    <row r="68" spans="2:14" s="10" customFormat="1" ht="20.100000000000001" customHeight="1" x14ac:dyDescent="0.15">
      <c r="B68" s="196" t="s">
        <v>61</v>
      </c>
      <c r="C68" s="197"/>
      <c r="D68" s="198"/>
      <c r="E68" s="51">
        <f>SUM(E69,E70,E74,E75,E78,E84)</f>
        <v>31550000000</v>
      </c>
      <c r="F68" s="51">
        <f t="shared" ref="F68:K68" si="4">SUM(F69,F70,F74,F75,F78,F84)</f>
        <v>232049188632</v>
      </c>
      <c r="G68" s="51">
        <f t="shared" si="4"/>
        <v>232049188632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735.49663591759111</v>
      </c>
      <c r="M68" s="78">
        <f t="shared" si="3"/>
        <v>100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>
        <v>31550000000</v>
      </c>
      <c r="F69" s="69">
        <v>54003569187</v>
      </c>
      <c r="G69" s="69">
        <v>54003569187</v>
      </c>
      <c r="H69" s="69"/>
      <c r="I69" s="52">
        <f t="shared" si="0"/>
        <v>0</v>
      </c>
      <c r="J69" s="52">
        <f t="shared" si="1"/>
        <v>0</v>
      </c>
      <c r="K69" s="52"/>
      <c r="L69" s="94">
        <f t="shared" si="2"/>
        <v>171.16820661489697</v>
      </c>
      <c r="M69" s="95">
        <f t="shared" si="3"/>
        <v>100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178045619445</v>
      </c>
      <c r="G70" s="52">
        <f>SUM(G71:G73)</f>
        <v>178045619445</v>
      </c>
      <c r="H70" s="52">
        <f>SUM(H71:H73)</f>
        <v>0</v>
      </c>
      <c r="I70" s="52">
        <f t="shared" ref="I70:I88" si="5">F70-G70-H70</f>
        <v>0</v>
      </c>
      <c r="J70" s="52">
        <f t="shared" ref="J70:J88" si="6">I70-K70</f>
        <v>0</v>
      </c>
      <c r="K70" s="52">
        <f>SUM(K71:K73)</f>
        <v>0</v>
      </c>
      <c r="L70" s="94">
        <f t="shared" ref="L70:L88" si="7">IFERROR(G70/E70,0)*100</f>
        <v>0</v>
      </c>
      <c r="M70" s="95">
        <f t="shared" ref="M70:M88" si="8">IFERROR(G70/F70,0)*100</f>
        <v>100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>
        <v>7507076581</v>
      </c>
      <c r="G71" s="68">
        <v>7507076581</v>
      </c>
      <c r="H71" s="68"/>
      <c r="I71" s="25">
        <f t="shared" si="5"/>
        <v>0</v>
      </c>
      <c r="J71" s="25">
        <f t="shared" si="6"/>
        <v>0</v>
      </c>
      <c r="K71" s="25"/>
      <c r="L71" s="26">
        <f t="shared" si="7"/>
        <v>0</v>
      </c>
      <c r="M71" s="27">
        <f t="shared" si="8"/>
        <v>100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>
        <v>11486942507</v>
      </c>
      <c r="G72" s="68">
        <v>11486942507</v>
      </c>
      <c r="H72" s="68"/>
      <c r="I72" s="25">
        <f t="shared" si="5"/>
        <v>0</v>
      </c>
      <c r="J72" s="25">
        <f t="shared" si="6"/>
        <v>0</v>
      </c>
      <c r="K72" s="25"/>
      <c r="L72" s="26">
        <f t="shared" si="7"/>
        <v>0</v>
      </c>
      <c r="M72" s="27">
        <f t="shared" si="8"/>
        <v>100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>
        <v>159051600357</v>
      </c>
      <c r="G73" s="68">
        <v>159051600357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05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1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1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192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85:B86"/>
    <mergeCell ref="B7:D7"/>
    <mergeCell ref="B8:D8"/>
    <mergeCell ref="B10:B11"/>
    <mergeCell ref="B13:B21"/>
    <mergeCell ref="B23:B27"/>
    <mergeCell ref="B29:B33"/>
    <mergeCell ref="B87:B88"/>
    <mergeCell ref="B36:B38"/>
    <mergeCell ref="B39:D39"/>
    <mergeCell ref="B68:D68"/>
    <mergeCell ref="B59:D59"/>
    <mergeCell ref="B2:M2"/>
    <mergeCell ref="L3:M3"/>
    <mergeCell ref="B4:D4"/>
    <mergeCell ref="L4:M4"/>
    <mergeCell ref="L5:M5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O66"/>
  <sheetViews>
    <sheetView showGridLines="0" zoomScaleNormal="100" workbookViewId="0">
      <pane ySplit="7" topLeftCell="A8" activePane="bottomLeft" state="frozen"/>
      <selection pane="bottomLeft" activeCell="O18" sqref="O18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199" t="s">
        <v>151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0" t="str">
        <f>'군구세외 일반회계 '!L3:M3</f>
        <v>서구</v>
      </c>
      <c r="M3" s="200"/>
    </row>
    <row r="4" spans="2:13" s="4" customFormat="1" ht="18.75" customHeight="1" thickBot="1" x14ac:dyDescent="0.2">
      <c r="B4" s="201" t="s">
        <v>149</v>
      </c>
      <c r="C4" s="201"/>
      <c r="D4" s="201"/>
      <c r="E4" s="1" t="b">
        <f>IFERROR(E7='군구세외 일반회계 '!E58,"err")</f>
        <v>1</v>
      </c>
      <c r="F4" s="1" t="b">
        <f>IFERROR(F7='군구세외 일반회계 '!F58,"err")</f>
        <v>1</v>
      </c>
      <c r="G4" s="1" t="b">
        <f>IFERROR(G7='군구세외 일반회계 '!G58,"err")</f>
        <v>1</v>
      </c>
      <c r="H4" s="1" t="b">
        <f>IFERROR(H7='군구세외 일반회계 '!H58,"err")</f>
        <v>1</v>
      </c>
      <c r="I4" s="1" t="b">
        <f>IFERROR(I7='군구세외 일반회계 '!I58,"err")</f>
        <v>1</v>
      </c>
      <c r="J4" s="1" t="b">
        <f>IFERROR(J7='군구세외 일반회계 '!J58,"err")</f>
        <v>1</v>
      </c>
      <c r="K4" s="1" t="b">
        <f>IFERROR(K7='군구세외 일반회계 '!K58,"err")</f>
        <v>1</v>
      </c>
      <c r="L4" s="202" t="s">
        <v>16</v>
      </c>
      <c r="M4" s="202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3" t="s">
        <v>13</v>
      </c>
      <c r="M5" s="204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06" t="s">
        <v>71</v>
      </c>
      <c r="C7" s="207"/>
      <c r="D7" s="207"/>
      <c r="E7" s="72">
        <v>4050238000</v>
      </c>
      <c r="F7" s="72">
        <f>F8+F39+F58</f>
        <v>33276832999</v>
      </c>
      <c r="G7" s="72">
        <f>G8+G39+G58</f>
        <v>2559479615</v>
      </c>
      <c r="H7" s="72">
        <f>H8+H39+H58</f>
        <v>450738345</v>
      </c>
      <c r="I7" s="72">
        <f>F7-G7-H7</f>
        <v>30266615039</v>
      </c>
      <c r="J7" s="72">
        <f>I7-K7</f>
        <v>28865403569</v>
      </c>
      <c r="K7" s="72">
        <f>K8+K39+K58</f>
        <v>1401211470</v>
      </c>
      <c r="L7" s="73">
        <f>IFERROR(G7/E7,0)*100</f>
        <v>63.193313948464258</v>
      </c>
      <c r="M7" s="74">
        <f>IFERROR(G7/F7,0)*100</f>
        <v>7.6914759739213006</v>
      </c>
    </row>
    <row r="8" spans="2:13" s="9" customFormat="1" ht="20.100000000000001" customHeight="1" x14ac:dyDescent="0.15">
      <c r="B8" s="208" t="s">
        <v>5</v>
      </c>
      <c r="C8" s="209"/>
      <c r="D8" s="209"/>
      <c r="E8" s="63">
        <f>E9+E12+E22+E28+E34+E35</f>
        <v>0</v>
      </c>
      <c r="F8" s="63">
        <f>F9+F12+F22+F28+F34+F35</f>
        <v>419527024</v>
      </c>
      <c r="G8" s="63">
        <f>G9+G12+G22+G28+G34+G35</f>
        <v>211141908</v>
      </c>
      <c r="H8" s="63">
        <f>H9+H12+H22+H28+H34+H35</f>
        <v>0</v>
      </c>
      <c r="I8" s="63">
        <f t="shared" ref="I8:I66" si="0">F8-G8-H8</f>
        <v>208385116</v>
      </c>
      <c r="J8" s="63">
        <f t="shared" ref="J8:J66" si="1">I8-K8</f>
        <v>208385116</v>
      </c>
      <c r="K8" s="63">
        <f>K9+K12+K22+K28+K34+K35</f>
        <v>0</v>
      </c>
      <c r="L8" s="63">
        <f t="shared" ref="L8:L66" si="2">IFERROR(G8/E8,0)*100</f>
        <v>0</v>
      </c>
      <c r="M8" s="65">
        <f t="shared" ref="M8:M66" si="3">IFERROR(G8/F8,0)*100</f>
        <v>50.328559525643335</v>
      </c>
    </row>
    <row r="9" spans="2:13" s="9" customFormat="1" ht="20.100000000000001" customHeight="1" x14ac:dyDescent="0.15">
      <c r="B9" s="158" t="s">
        <v>42</v>
      </c>
      <c r="C9" s="159"/>
      <c r="D9" s="159"/>
      <c r="E9" s="52">
        <f>SUM(E10:E11)</f>
        <v>0</v>
      </c>
      <c r="F9" s="52">
        <f>SUM(F10:F11)</f>
        <v>11039700</v>
      </c>
      <c r="G9" s="52">
        <f>SUM(G10:G11)</f>
        <v>-33898200</v>
      </c>
      <c r="H9" s="52">
        <f>SUM(H10:H11)</f>
        <v>0</v>
      </c>
      <c r="I9" s="52">
        <f t="shared" si="0"/>
        <v>44937900</v>
      </c>
      <c r="J9" s="52">
        <f t="shared" si="1"/>
        <v>44937900</v>
      </c>
      <c r="K9" s="52">
        <f>SUM(K10:K11)</f>
        <v>0</v>
      </c>
      <c r="L9" s="52">
        <f t="shared" si="2"/>
        <v>0</v>
      </c>
      <c r="M9" s="66">
        <f t="shared" si="3"/>
        <v>-307.05725699067909</v>
      </c>
    </row>
    <row r="10" spans="2:13" s="9" customFormat="1" ht="20.100000000000001" customHeight="1" x14ac:dyDescent="0.15">
      <c r="B10" s="193"/>
      <c r="C10" s="160" t="s">
        <v>43</v>
      </c>
      <c r="D10" s="160"/>
      <c r="E10" s="35"/>
      <c r="F10" s="35">
        <v>31897000</v>
      </c>
      <c r="G10" s="35">
        <v>701210</v>
      </c>
      <c r="H10" s="35">
        <v>0</v>
      </c>
      <c r="I10" s="25">
        <f t="shared" si="0"/>
        <v>31195790</v>
      </c>
      <c r="J10" s="25">
        <f t="shared" si="1"/>
        <v>31195790</v>
      </c>
      <c r="K10" s="25"/>
      <c r="L10" s="25">
        <f t="shared" si="2"/>
        <v>0</v>
      </c>
      <c r="M10" s="67">
        <f t="shared" si="3"/>
        <v>2.1983572122770165</v>
      </c>
    </row>
    <row r="11" spans="2:13" s="9" customFormat="1" ht="20.100000000000001" customHeight="1" x14ac:dyDescent="0.15">
      <c r="B11" s="193"/>
      <c r="C11" s="160" t="s">
        <v>44</v>
      </c>
      <c r="D11" s="160"/>
      <c r="E11" s="35"/>
      <c r="F11" s="35">
        <v>-20857300</v>
      </c>
      <c r="G11" s="35">
        <v>-34599410</v>
      </c>
      <c r="H11" s="35"/>
      <c r="I11" s="25">
        <f t="shared" si="0"/>
        <v>13742110</v>
      </c>
      <c r="J11" s="25">
        <f t="shared" si="1"/>
        <v>13742110</v>
      </c>
      <c r="K11" s="25"/>
      <c r="L11" s="25">
        <f t="shared" si="2"/>
        <v>0</v>
      </c>
      <c r="M11" s="67">
        <f t="shared" si="3"/>
        <v>165.88633236324932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>
        <f>SUM(E13:E21)</f>
        <v>0</v>
      </c>
      <c r="F12" s="52">
        <f>SUM(F13:F21)</f>
        <v>366925596</v>
      </c>
      <c r="G12" s="52">
        <f>SUM(G13:G21)</f>
        <v>206818340</v>
      </c>
      <c r="H12" s="52">
        <f>SUM(H13:H21)</f>
        <v>0</v>
      </c>
      <c r="I12" s="52">
        <f t="shared" si="0"/>
        <v>160107256</v>
      </c>
      <c r="J12" s="52">
        <f t="shared" si="1"/>
        <v>160107256</v>
      </c>
      <c r="K12" s="52">
        <f>SUM(K13:K21)</f>
        <v>0</v>
      </c>
      <c r="L12" s="52">
        <f t="shared" si="2"/>
        <v>0</v>
      </c>
      <c r="M12" s="66">
        <f t="shared" si="3"/>
        <v>56.365198354818503</v>
      </c>
    </row>
    <row r="13" spans="2:13" s="9" customFormat="1" ht="20.100000000000001" customHeight="1" x14ac:dyDescent="0.15">
      <c r="B13" s="210" t="s">
        <v>0</v>
      </c>
      <c r="C13" s="161" t="s">
        <v>46</v>
      </c>
      <c r="D13" s="161"/>
      <c r="E13" s="35"/>
      <c r="F13" s="35">
        <v>158625010</v>
      </c>
      <c r="G13" s="35">
        <v>4984840</v>
      </c>
      <c r="H13" s="35"/>
      <c r="I13" s="25">
        <f t="shared" si="0"/>
        <v>153640170</v>
      </c>
      <c r="J13" s="25">
        <f t="shared" si="1"/>
        <v>153640170</v>
      </c>
      <c r="K13" s="25"/>
      <c r="L13" s="25">
        <f t="shared" si="2"/>
        <v>0</v>
      </c>
      <c r="M13" s="67">
        <f t="shared" si="3"/>
        <v>3.1425309287608552</v>
      </c>
    </row>
    <row r="14" spans="2:13" s="9" customFormat="1" ht="20.100000000000001" customHeight="1" x14ac:dyDescent="0.15">
      <c r="B14" s="210"/>
      <c r="C14" s="161" t="s">
        <v>47</v>
      </c>
      <c r="D14" s="161"/>
      <c r="E14" s="35"/>
      <c r="F14" s="35">
        <v>-2940570</v>
      </c>
      <c r="G14" s="35">
        <v>0</v>
      </c>
      <c r="H14" s="35"/>
      <c r="I14" s="25">
        <f t="shared" si="0"/>
        <v>-2940570</v>
      </c>
      <c r="J14" s="25">
        <f t="shared" si="1"/>
        <v>-2940570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0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0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0"/>
      <c r="C17" s="161" t="s">
        <v>96</v>
      </c>
      <c r="D17" s="161"/>
      <c r="E17" s="35"/>
      <c r="F17" s="35">
        <v>14042413</v>
      </c>
      <c r="G17" s="35">
        <v>493640</v>
      </c>
      <c r="H17" s="35"/>
      <c r="I17" s="25">
        <f t="shared" si="0"/>
        <v>13548773</v>
      </c>
      <c r="J17" s="25">
        <f t="shared" si="1"/>
        <v>13548773</v>
      </c>
      <c r="K17" s="25"/>
      <c r="L17" s="25">
        <f t="shared" si="2"/>
        <v>0</v>
      </c>
      <c r="M17" s="67">
        <f t="shared" si="3"/>
        <v>3.5153502464284445</v>
      </c>
    </row>
    <row r="18" spans="2:13" s="9" customFormat="1" ht="20.100000000000001" customHeight="1" x14ac:dyDescent="0.15">
      <c r="B18" s="210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0"/>
      <c r="C19" s="161" t="s">
        <v>50</v>
      </c>
      <c r="D19" s="161"/>
      <c r="E19" s="35"/>
      <c r="F19" s="35">
        <v>257881</v>
      </c>
      <c r="G19" s="35">
        <v>-203620</v>
      </c>
      <c r="H19" s="35"/>
      <c r="I19" s="25">
        <f t="shared" si="0"/>
        <v>461501</v>
      </c>
      <c r="J19" s="25">
        <f t="shared" si="1"/>
        <v>461501</v>
      </c>
      <c r="K19" s="25"/>
      <c r="L19" s="25">
        <f t="shared" si="2"/>
        <v>0</v>
      </c>
      <c r="M19" s="67">
        <f t="shared" si="3"/>
        <v>-78.958899647511842</v>
      </c>
    </row>
    <row r="20" spans="2:13" s="9" customFormat="1" ht="20.100000000000001" customHeight="1" x14ac:dyDescent="0.15">
      <c r="B20" s="210"/>
      <c r="C20" s="161" t="s">
        <v>98</v>
      </c>
      <c r="D20" s="161"/>
      <c r="E20" s="35"/>
      <c r="F20" s="35"/>
      <c r="G20" s="35"/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0"/>
      <c r="C21" s="161" t="s">
        <v>99</v>
      </c>
      <c r="D21" s="161"/>
      <c r="E21" s="35"/>
      <c r="F21" s="35">
        <v>196940862</v>
      </c>
      <c r="G21" s="35">
        <v>201543480</v>
      </c>
      <c r="H21" s="35"/>
      <c r="I21" s="25">
        <f t="shared" si="0"/>
        <v>-4602618</v>
      </c>
      <c r="J21" s="25">
        <f t="shared" si="1"/>
        <v>-4602618</v>
      </c>
      <c r="K21" s="25"/>
      <c r="L21" s="25">
        <f t="shared" si="2"/>
        <v>0</v>
      </c>
      <c r="M21" s="67">
        <f t="shared" si="3"/>
        <v>102.33705588228817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>
        <f>SUM(E23:E27)</f>
        <v>0</v>
      </c>
      <c r="F22" s="52">
        <f>SUM(F23:F27)</f>
        <v>51091538</v>
      </c>
      <c r="G22" s="52">
        <f>SUM(G23:G27)</f>
        <v>38221308</v>
      </c>
      <c r="H22" s="52">
        <f>SUM(H23:H27)</f>
        <v>0</v>
      </c>
      <c r="I22" s="52">
        <f t="shared" si="0"/>
        <v>12870230</v>
      </c>
      <c r="J22" s="52">
        <f t="shared" si="1"/>
        <v>12870230</v>
      </c>
      <c r="K22" s="52">
        <f>SUM(K23:K27)</f>
        <v>0</v>
      </c>
      <c r="L22" s="52">
        <f t="shared" si="2"/>
        <v>0</v>
      </c>
      <c r="M22" s="66">
        <f t="shared" si="3"/>
        <v>74.809468448571664</v>
      </c>
    </row>
    <row r="23" spans="2:13" s="9" customFormat="1" ht="20.100000000000001" customHeight="1" x14ac:dyDescent="0.15">
      <c r="B23" s="193"/>
      <c r="C23" s="160" t="s">
        <v>52</v>
      </c>
      <c r="D23" s="160"/>
      <c r="E23" s="35"/>
      <c r="F23" s="35">
        <v>9490250</v>
      </c>
      <c r="G23" s="35">
        <v>9733540</v>
      </c>
      <c r="H23" s="35"/>
      <c r="I23" s="25">
        <f t="shared" si="0"/>
        <v>-243290</v>
      </c>
      <c r="J23" s="25">
        <f t="shared" si="1"/>
        <v>-243290</v>
      </c>
      <c r="K23" s="25"/>
      <c r="L23" s="25">
        <f t="shared" si="2"/>
        <v>0</v>
      </c>
      <c r="M23" s="67">
        <f t="shared" si="3"/>
        <v>102.56357840942019</v>
      </c>
    </row>
    <row r="24" spans="2:13" s="9" customFormat="1" ht="20.100000000000001" customHeight="1" x14ac:dyDescent="0.15">
      <c r="B24" s="193"/>
      <c r="C24" s="160" t="s">
        <v>137</v>
      </c>
      <c r="D24" s="160"/>
      <c r="E24" s="35"/>
      <c r="F24" s="35">
        <v>16622748</v>
      </c>
      <c r="G24" s="35">
        <v>16622748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100</v>
      </c>
    </row>
    <row r="25" spans="2:13" s="9" customFormat="1" ht="20.100000000000001" customHeight="1" x14ac:dyDescent="0.15">
      <c r="B25" s="193"/>
      <c r="C25" s="160" t="s">
        <v>53</v>
      </c>
      <c r="D25" s="160"/>
      <c r="E25" s="35"/>
      <c r="F25" s="35">
        <v>12815520</v>
      </c>
      <c r="G25" s="35"/>
      <c r="H25" s="35"/>
      <c r="I25" s="25">
        <f t="shared" si="0"/>
        <v>12815520</v>
      </c>
      <c r="J25" s="25">
        <f t="shared" si="1"/>
        <v>12815520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3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3"/>
      <c r="C27" s="160" t="s">
        <v>101</v>
      </c>
      <c r="D27" s="160"/>
      <c r="E27" s="35"/>
      <c r="F27" s="35">
        <v>12163020</v>
      </c>
      <c r="G27" s="35">
        <v>11865020</v>
      </c>
      <c r="H27" s="35"/>
      <c r="I27" s="25">
        <f t="shared" si="0"/>
        <v>298000</v>
      </c>
      <c r="J27" s="25">
        <f t="shared" si="1"/>
        <v>298000</v>
      </c>
      <c r="K27" s="25"/>
      <c r="L27" s="25">
        <f t="shared" si="2"/>
        <v>0</v>
      </c>
      <c r="M27" s="67">
        <f t="shared" si="3"/>
        <v>97.549950587929644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>
        <f>SUM(E29:E33)</f>
        <v>0</v>
      </c>
      <c r="F28" s="52">
        <f>SUM(F29:F33)</f>
        <v>0</v>
      </c>
      <c r="G28" s="52">
        <f>SUM(G29:G33)</f>
        <v>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0</v>
      </c>
    </row>
    <row r="29" spans="2:13" s="9" customFormat="1" ht="20.100000000000001" customHeight="1" x14ac:dyDescent="0.15">
      <c r="B29" s="193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3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3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3" s="9" customFormat="1" ht="20.100000000000001" customHeight="1" x14ac:dyDescent="0.15">
      <c r="B32" s="193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3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>
        <v>-10170870</v>
      </c>
      <c r="G34" s="52">
        <v>0</v>
      </c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0</v>
      </c>
      <c r="F35" s="52">
        <f>SUM(F36:F38)</f>
        <v>641060</v>
      </c>
      <c r="G35" s="52">
        <f>SUM(G36:G38)</f>
        <v>460</v>
      </c>
      <c r="H35" s="52">
        <f>SUM(H36:H38)</f>
        <v>0</v>
      </c>
      <c r="I35" s="52">
        <f t="shared" si="0"/>
        <v>640600</v>
      </c>
      <c r="J35" s="52">
        <f t="shared" si="1"/>
        <v>640600</v>
      </c>
      <c r="K35" s="52">
        <f>SUM(K36:K38)</f>
        <v>0</v>
      </c>
      <c r="L35" s="104">
        <f t="shared" si="2"/>
        <v>0</v>
      </c>
      <c r="M35" s="105">
        <f t="shared" si="3"/>
        <v>7.1756153870152564E-2</v>
      </c>
    </row>
    <row r="36" spans="2:15" s="9" customFormat="1" ht="20.100000000000001" customHeight="1" x14ac:dyDescent="0.15">
      <c r="B36" s="193"/>
      <c r="C36" s="160" t="s">
        <v>79</v>
      </c>
      <c r="D36" s="160"/>
      <c r="E36" s="35"/>
      <c r="F36" s="35"/>
      <c r="G36" s="35"/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0</v>
      </c>
      <c r="M36" s="27">
        <f t="shared" si="3"/>
        <v>0</v>
      </c>
      <c r="O36" s="10"/>
    </row>
    <row r="37" spans="2:15" s="9" customFormat="1" ht="20.100000000000001" customHeight="1" x14ac:dyDescent="0.15">
      <c r="B37" s="193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3"/>
      <c r="C38" s="160" t="s">
        <v>108</v>
      </c>
      <c r="D38" s="160"/>
      <c r="E38" s="35"/>
      <c r="F38" s="35">
        <v>641060</v>
      </c>
      <c r="G38" s="35">
        <v>460</v>
      </c>
      <c r="H38" s="35"/>
      <c r="I38" s="25">
        <f t="shared" si="0"/>
        <v>640600</v>
      </c>
      <c r="J38" s="25">
        <f t="shared" si="1"/>
        <v>640600</v>
      </c>
      <c r="K38" s="25"/>
      <c r="L38" s="26">
        <f t="shared" si="2"/>
        <v>0</v>
      </c>
      <c r="M38" s="27">
        <f t="shared" si="3"/>
        <v>7.1756153870152564E-2</v>
      </c>
    </row>
    <row r="39" spans="2:15" s="10" customFormat="1" ht="20.100000000000001" customHeight="1" x14ac:dyDescent="0.15">
      <c r="B39" s="194" t="s">
        <v>31</v>
      </c>
      <c r="C39" s="195"/>
      <c r="D39" s="195"/>
      <c r="E39" s="51">
        <f>E40+E45+E47+E50</f>
        <v>0</v>
      </c>
      <c r="F39" s="51">
        <f>F40+F45+F47+F50</f>
        <v>1391469715</v>
      </c>
      <c r="G39" s="51">
        <f>G40+G45+G47+G50</f>
        <v>94149479</v>
      </c>
      <c r="H39" s="51">
        <f>H40+H45+H47+H50</f>
        <v>0</v>
      </c>
      <c r="I39" s="51">
        <f t="shared" si="0"/>
        <v>1297320236</v>
      </c>
      <c r="J39" s="51">
        <f t="shared" si="1"/>
        <v>1297320236</v>
      </c>
      <c r="K39" s="51">
        <f>K40+K45+K47+K50</f>
        <v>0</v>
      </c>
      <c r="L39" s="77">
        <f t="shared" si="2"/>
        <v>0</v>
      </c>
      <c r="M39" s="78">
        <f t="shared" si="3"/>
        <v>6.7661895896886257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0</v>
      </c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0</v>
      </c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0</v>
      </c>
      <c r="F50" s="52">
        <f>SUM(F51:F57)</f>
        <v>1391469715</v>
      </c>
      <c r="G50" s="52">
        <f>SUM(G51:G57)</f>
        <v>94149479</v>
      </c>
      <c r="H50" s="52">
        <f>SUM(H51:H57)</f>
        <v>0</v>
      </c>
      <c r="I50" s="52">
        <f t="shared" si="0"/>
        <v>1297320236</v>
      </c>
      <c r="J50" s="52">
        <f t="shared" si="1"/>
        <v>1297320236</v>
      </c>
      <c r="K50" s="52">
        <f>SUM(K51:K57)</f>
        <v>0</v>
      </c>
      <c r="L50" s="104">
        <f t="shared" si="2"/>
        <v>0</v>
      </c>
      <c r="M50" s="105">
        <f t="shared" si="3"/>
        <v>6.7661895896886257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>
        <v>124000</v>
      </c>
      <c r="G51" s="68">
        <v>0</v>
      </c>
      <c r="H51" s="68"/>
      <c r="I51" s="25">
        <f t="shared" si="0"/>
        <v>124000</v>
      </c>
      <c r="J51" s="25">
        <f t="shared" si="1"/>
        <v>124000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>
        <v>770933170</v>
      </c>
      <c r="G54" s="68">
        <v>84837820</v>
      </c>
      <c r="H54" s="68"/>
      <c r="I54" s="25">
        <f t="shared" si="0"/>
        <v>686095350</v>
      </c>
      <c r="J54" s="25">
        <f t="shared" si="1"/>
        <v>686095350</v>
      </c>
      <c r="K54" s="25"/>
      <c r="L54" s="26">
        <f t="shared" si="2"/>
        <v>0</v>
      </c>
      <c r="M54" s="27">
        <f t="shared" si="3"/>
        <v>11.004562172360544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>
        <v>6500</v>
      </c>
      <c r="G56" s="68">
        <v>0</v>
      </c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/>
      <c r="F57" s="68">
        <v>620406045</v>
      </c>
      <c r="G57" s="68">
        <v>9311659</v>
      </c>
      <c r="H57" s="68"/>
      <c r="I57" s="25">
        <f t="shared" si="0"/>
        <v>611094386</v>
      </c>
      <c r="J57" s="25">
        <f t="shared" si="1"/>
        <v>611094386</v>
      </c>
      <c r="K57" s="25"/>
      <c r="L57" s="26">
        <f t="shared" si="2"/>
        <v>0</v>
      </c>
      <c r="M57" s="27">
        <f t="shared" si="3"/>
        <v>1.5008975291335209</v>
      </c>
    </row>
    <row r="58" spans="2:13" s="10" customFormat="1" ht="20.100000000000001" customHeight="1" x14ac:dyDescent="0.15">
      <c r="B58" s="194" t="s">
        <v>142</v>
      </c>
      <c r="C58" s="195"/>
      <c r="D58" s="195"/>
      <c r="E58" s="51">
        <f>E59+E60+E61+E62+E65+E66</f>
        <v>0</v>
      </c>
      <c r="F58" s="51">
        <f>F59+F60+F61+F62+F65+F66</f>
        <v>31465836260</v>
      </c>
      <c r="G58" s="51">
        <f>G59+G60+G61+G62+G65+G66</f>
        <v>2254188228</v>
      </c>
      <c r="H58" s="51">
        <f>H59+H60+H61+H62+H65+H66</f>
        <v>450738345</v>
      </c>
      <c r="I58" s="51">
        <f t="shared" si="0"/>
        <v>28760909687</v>
      </c>
      <c r="J58" s="51">
        <f>I58-K58</f>
        <v>27359698217</v>
      </c>
      <c r="K58" s="51">
        <f>K59+K60+K61+K62+K65+K66</f>
        <v>1401211470</v>
      </c>
      <c r="L58" s="77">
        <f>IFERROR(G58/E58,0)*100</f>
        <v>0</v>
      </c>
      <c r="M58" s="78">
        <f>IFERROR(G58/F58,0)*100</f>
        <v>7.1639228316508126</v>
      </c>
    </row>
    <row r="59" spans="2:13" s="5" customFormat="1" ht="20.100000000000001" customHeight="1" x14ac:dyDescent="0.15">
      <c r="B59" s="158" t="s">
        <v>119</v>
      </c>
      <c r="C59" s="159"/>
      <c r="D59" s="159"/>
      <c r="E59" s="69"/>
      <c r="F59" s="69">
        <v>5508130323</v>
      </c>
      <c r="G59" s="69">
        <v>30415000</v>
      </c>
      <c r="H59" s="69">
        <v>500000</v>
      </c>
      <c r="I59" s="52">
        <f>F59-G59-H59</f>
        <v>5477215323</v>
      </c>
      <c r="J59" s="52">
        <f>I59-K59</f>
        <v>5477215323</v>
      </c>
      <c r="K59" s="52"/>
      <c r="L59" s="104">
        <f>IFERROR(G59/E59,0)*100</f>
        <v>0</v>
      </c>
      <c r="M59" s="105">
        <f>IFERROR(G59/F59,0)*100</f>
        <v>0.55218373960757139</v>
      </c>
    </row>
    <row r="60" spans="2:13" s="5" customFormat="1" ht="20.100000000000001" customHeight="1" x14ac:dyDescent="0.15">
      <c r="B60" s="158" t="s">
        <v>120</v>
      </c>
      <c r="C60" s="159"/>
      <c r="D60" s="159"/>
      <c r="E60" s="140"/>
      <c r="F60" s="140">
        <v>2241511845</v>
      </c>
      <c r="G60" s="140">
        <v>225033760</v>
      </c>
      <c r="H60" s="140"/>
      <c r="I60" s="141">
        <f>F60-G60-H60</f>
        <v>2016478085</v>
      </c>
      <c r="J60" s="141">
        <f>I60-K60</f>
        <v>2016478085</v>
      </c>
      <c r="K60" s="141"/>
      <c r="L60" s="142">
        <f>IFERROR(G60/E60,0)*100</f>
        <v>0</v>
      </c>
      <c r="M60" s="143">
        <f>IFERROR(G60/F60,0)*100</f>
        <v>10.039374117159751</v>
      </c>
    </row>
    <row r="61" spans="2:13" s="5" customFormat="1" ht="20.100000000000001" customHeight="1" x14ac:dyDescent="0.15">
      <c r="B61" s="158" t="s">
        <v>121</v>
      </c>
      <c r="C61" s="159"/>
      <c r="D61" s="159"/>
      <c r="E61" s="140"/>
      <c r="F61" s="140">
        <v>253139920</v>
      </c>
      <c r="G61" s="140">
        <v>-5391960</v>
      </c>
      <c r="H61" s="140"/>
      <c r="I61" s="141">
        <f>F61-G61-H61</f>
        <v>258531880</v>
      </c>
      <c r="J61" s="141">
        <f>I61-K61</f>
        <v>258531880</v>
      </c>
      <c r="K61" s="141"/>
      <c r="L61" s="142">
        <f>IFERROR(G61/E61,0)*100</f>
        <v>0</v>
      </c>
      <c r="M61" s="143">
        <f>IFERROR(G61/F61,0)*100</f>
        <v>-2.1300314861441056</v>
      </c>
    </row>
    <row r="62" spans="2:13" s="5" customFormat="1" ht="20.100000000000001" customHeight="1" x14ac:dyDescent="0.15">
      <c r="B62" s="158" t="s">
        <v>122</v>
      </c>
      <c r="C62" s="159"/>
      <c r="D62" s="159"/>
      <c r="E62" s="141">
        <f>SUM(E63:E64)</f>
        <v>0</v>
      </c>
      <c r="F62" s="141">
        <f>SUM(F63:F64)</f>
        <v>20397564571</v>
      </c>
      <c r="G62" s="141">
        <f>SUM(G63:G64)</f>
        <v>1127263858</v>
      </c>
      <c r="H62" s="141">
        <f>SUM(H63:H64)</f>
        <v>450238345</v>
      </c>
      <c r="I62" s="141">
        <f>F62-G62-H62</f>
        <v>18820062368</v>
      </c>
      <c r="J62" s="141">
        <f>I62-K62</f>
        <v>18820062368</v>
      </c>
      <c r="K62" s="141">
        <f>SUM(K63:K64)</f>
        <v>0</v>
      </c>
      <c r="L62" s="142">
        <f>IFERROR(G62/E62,0)*100</f>
        <v>0</v>
      </c>
      <c r="M62" s="143">
        <f>IFERROR(G62/F62,0)*100</f>
        <v>5.5264629955022873</v>
      </c>
    </row>
    <row r="63" spans="2:13" s="5" customFormat="1" ht="20.100000000000001" customHeight="1" x14ac:dyDescent="0.15">
      <c r="B63" s="162"/>
      <c r="C63" s="160" t="s">
        <v>124</v>
      </c>
      <c r="D63" s="160"/>
      <c r="E63" s="144"/>
      <c r="F63" s="144">
        <v>18268271238</v>
      </c>
      <c r="G63" s="144">
        <v>959932112</v>
      </c>
      <c r="H63" s="144">
        <v>422837355</v>
      </c>
      <c r="I63" s="145">
        <f t="shared" si="0"/>
        <v>16885501771</v>
      </c>
      <c r="J63" s="145">
        <f t="shared" si="1"/>
        <v>16885501771</v>
      </c>
      <c r="K63" s="145"/>
      <c r="L63" s="146">
        <f t="shared" si="2"/>
        <v>0</v>
      </c>
      <c r="M63" s="147">
        <f t="shared" si="3"/>
        <v>5.2546412273715113</v>
      </c>
    </row>
    <row r="64" spans="2:13" s="5" customFormat="1" ht="20.100000000000001" customHeight="1" x14ac:dyDescent="0.15">
      <c r="B64" s="162"/>
      <c r="C64" s="160" t="s">
        <v>123</v>
      </c>
      <c r="D64" s="160"/>
      <c r="E64" s="144"/>
      <c r="F64" s="144">
        <v>2129293333</v>
      </c>
      <c r="G64" s="144">
        <v>167331746</v>
      </c>
      <c r="H64" s="144">
        <v>27400990</v>
      </c>
      <c r="I64" s="145">
        <f t="shared" si="0"/>
        <v>1934560597</v>
      </c>
      <c r="J64" s="145">
        <f t="shared" si="1"/>
        <v>1934560597</v>
      </c>
      <c r="K64" s="145"/>
      <c r="L64" s="146">
        <f t="shared" si="2"/>
        <v>0</v>
      </c>
      <c r="M64" s="147">
        <f t="shared" si="3"/>
        <v>7.8585577386955539</v>
      </c>
    </row>
    <row r="65" spans="2:13" s="5" customFormat="1" ht="20.100000000000001" customHeight="1" x14ac:dyDescent="0.15">
      <c r="B65" s="158" t="s">
        <v>125</v>
      </c>
      <c r="C65" s="159"/>
      <c r="D65" s="159"/>
      <c r="E65" s="140"/>
      <c r="F65" s="140">
        <v>10931140</v>
      </c>
      <c r="G65" s="140"/>
      <c r="H65" s="140"/>
      <c r="I65" s="141">
        <f t="shared" si="0"/>
        <v>10931140</v>
      </c>
      <c r="J65" s="141">
        <f t="shared" si="1"/>
        <v>10931140</v>
      </c>
      <c r="K65" s="141"/>
      <c r="L65" s="142">
        <f t="shared" si="2"/>
        <v>0</v>
      </c>
      <c r="M65" s="143">
        <f t="shared" si="3"/>
        <v>0</v>
      </c>
    </row>
    <row r="66" spans="2:13" s="5" customFormat="1" ht="20.100000000000001" customHeight="1" thickBot="1" x14ac:dyDescent="0.2">
      <c r="B66" s="182" t="s">
        <v>126</v>
      </c>
      <c r="C66" s="183"/>
      <c r="D66" s="183"/>
      <c r="E66" s="184"/>
      <c r="F66" s="184">
        <v>3054558461</v>
      </c>
      <c r="G66" s="184">
        <v>876867570</v>
      </c>
      <c r="H66" s="184"/>
      <c r="I66" s="185">
        <f t="shared" si="0"/>
        <v>2177690891</v>
      </c>
      <c r="J66" s="185">
        <f t="shared" si="1"/>
        <v>776479421</v>
      </c>
      <c r="K66" s="185">
        <v>1401211470</v>
      </c>
      <c r="L66" s="186">
        <f t="shared" si="2"/>
        <v>0</v>
      </c>
      <c r="M66" s="187">
        <f t="shared" si="3"/>
        <v>28.706851782202641</v>
      </c>
    </row>
  </sheetData>
  <sheetProtection selectLockedCells="1"/>
  <mergeCells count="14">
    <mergeCell ref="B39:D39"/>
    <mergeCell ref="B58:D58"/>
    <mergeCell ref="B8:D8"/>
    <mergeCell ref="B10:B11"/>
    <mergeCell ref="B13:B21"/>
    <mergeCell ref="B23:B27"/>
    <mergeCell ref="B29:B33"/>
    <mergeCell ref="B36:B38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88"/>
  <sheetViews>
    <sheetView showGridLines="0" zoomScaleNormal="100" workbookViewId="0">
      <pane ySplit="7" topLeftCell="A68" activePane="bottomLeft" state="frozen"/>
      <selection pane="bottomLeft" activeCell="O75" sqref="O75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199" t="s">
        <v>148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0" t="str">
        <f>'군구세외 일반회계 '!L3:M3</f>
        <v>서구</v>
      </c>
      <c r="M3" s="200"/>
    </row>
    <row r="4" spans="2:13" s="4" customFormat="1" ht="18.75" customHeight="1" thickBot="1" x14ac:dyDescent="0.2">
      <c r="B4" s="201" t="s">
        <v>149</v>
      </c>
      <c r="C4" s="201"/>
      <c r="D4" s="201"/>
      <c r="E4" s="1"/>
      <c r="F4" s="1"/>
      <c r="G4" s="1"/>
      <c r="H4" s="1"/>
      <c r="I4" s="1"/>
      <c r="J4" s="1"/>
      <c r="K4" s="1"/>
      <c r="L4" s="202" t="s">
        <v>16</v>
      </c>
      <c r="M4" s="202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3" t="s">
        <v>13</v>
      </c>
      <c r="M5" s="204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06" t="s">
        <v>71</v>
      </c>
      <c r="C7" s="207"/>
      <c r="D7" s="207"/>
      <c r="E7" s="72">
        <f>E8+E39+E59</f>
        <v>16389463520</v>
      </c>
      <c r="F7" s="72">
        <f>F8+F39+F59</f>
        <v>29110877288</v>
      </c>
      <c r="G7" s="72">
        <f>G8+G39+G59</f>
        <v>19335678310</v>
      </c>
      <c r="H7" s="72">
        <f>H8+H39+H59</f>
        <v>8882350</v>
      </c>
      <c r="I7" s="72">
        <f>F7-G7-H7</f>
        <v>9766316628</v>
      </c>
      <c r="J7" s="72">
        <f>I7-K7</f>
        <v>9493826628</v>
      </c>
      <c r="K7" s="72">
        <f>K8+K39+K59</f>
        <v>272490000</v>
      </c>
      <c r="L7" s="73">
        <f>IFERROR(G7/E7,0)*100</f>
        <v>117.97627351502229</v>
      </c>
      <c r="M7" s="74">
        <f>IFERROR(G7/F7,0)*100</f>
        <v>66.420802501786838</v>
      </c>
    </row>
    <row r="8" spans="2:13" s="9" customFormat="1" ht="20.100000000000001" customHeight="1" x14ac:dyDescent="0.15">
      <c r="B8" s="208" t="s">
        <v>5</v>
      </c>
      <c r="C8" s="209"/>
      <c r="D8" s="209"/>
      <c r="E8" s="63">
        <f>E9+E12+E22+E28+E34+E35</f>
        <v>13628662520</v>
      </c>
      <c r="F8" s="63">
        <f>F9+F12+F22+F28+F34+F35</f>
        <v>16935458840</v>
      </c>
      <c r="G8" s="63">
        <f>G9+G12+G22+G28+G34+G35</f>
        <v>16935458840</v>
      </c>
      <c r="H8" s="63">
        <f>H9+H12+H22+H28+H34+H35</f>
        <v>0</v>
      </c>
      <c r="I8" s="63">
        <f t="shared" ref="I8:I71" si="0">F8-G8-H8</f>
        <v>0</v>
      </c>
      <c r="J8" s="63">
        <f t="shared" ref="J8:J71" si="1">I8-K8</f>
        <v>0</v>
      </c>
      <c r="K8" s="63">
        <f>K9+K12+K22+K28+K34+K35</f>
        <v>0</v>
      </c>
      <c r="L8" s="63">
        <f t="shared" ref="L8:L71" si="2">IFERROR(G8/E8,0)*100</f>
        <v>124.26354248002906</v>
      </c>
      <c r="M8" s="65">
        <f t="shared" ref="M8:M71" si="3">IFERROR(G8/F8,0)*100</f>
        <v>100</v>
      </c>
    </row>
    <row r="9" spans="2:13" s="9" customFormat="1" ht="20.100000000000001" customHeight="1" x14ac:dyDescent="0.15">
      <c r="B9" s="158" t="s">
        <v>42</v>
      </c>
      <c r="C9" s="159"/>
      <c r="D9" s="159"/>
      <c r="E9" s="52">
        <f>SUM(E10:E11)</f>
        <v>0</v>
      </c>
      <c r="F9" s="52">
        <f>SUM(F10:F11)</f>
        <v>0</v>
      </c>
      <c r="G9" s="52">
        <f>SUM(G10:G11)</f>
        <v>0</v>
      </c>
      <c r="H9" s="52">
        <f>SUM(H10:H11)</f>
        <v>0</v>
      </c>
      <c r="I9" s="52">
        <f t="shared" si="0"/>
        <v>0</v>
      </c>
      <c r="J9" s="52">
        <f t="shared" si="1"/>
        <v>0</v>
      </c>
      <c r="K9" s="52">
        <f>SUM(K10:K11)</f>
        <v>0</v>
      </c>
      <c r="L9" s="52">
        <f t="shared" si="2"/>
        <v>0</v>
      </c>
      <c r="M9" s="66">
        <f t="shared" si="3"/>
        <v>0</v>
      </c>
    </row>
    <row r="10" spans="2:13" s="9" customFormat="1" ht="20.100000000000001" customHeight="1" x14ac:dyDescent="0.15">
      <c r="B10" s="193"/>
      <c r="C10" s="160" t="s">
        <v>43</v>
      </c>
      <c r="D10" s="160"/>
      <c r="E10" s="35"/>
      <c r="F10" s="35"/>
      <c r="G10" s="35"/>
      <c r="H10" s="35"/>
      <c r="I10" s="25">
        <f t="shared" si="0"/>
        <v>0</v>
      </c>
      <c r="J10" s="25">
        <f t="shared" si="1"/>
        <v>0</v>
      </c>
      <c r="K10" s="25"/>
      <c r="L10" s="25">
        <f t="shared" si="2"/>
        <v>0</v>
      </c>
      <c r="M10" s="67">
        <f t="shared" si="3"/>
        <v>0</v>
      </c>
    </row>
    <row r="11" spans="2:13" s="9" customFormat="1" ht="20.100000000000001" customHeight="1" x14ac:dyDescent="0.15">
      <c r="B11" s="193"/>
      <c r="C11" s="160" t="s">
        <v>44</v>
      </c>
      <c r="D11" s="160"/>
      <c r="E11" s="35"/>
      <c r="F11" s="35"/>
      <c r="G11" s="35"/>
      <c r="H11" s="35"/>
      <c r="I11" s="25">
        <f t="shared" si="0"/>
        <v>0</v>
      </c>
      <c r="J11" s="25">
        <f t="shared" si="1"/>
        <v>0</v>
      </c>
      <c r="K11" s="25"/>
      <c r="L11" s="25">
        <f t="shared" si="2"/>
        <v>0</v>
      </c>
      <c r="M11" s="67">
        <f t="shared" si="3"/>
        <v>0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>
        <f>SUM(E13:E21)</f>
        <v>1971433000</v>
      </c>
      <c r="F12" s="52">
        <f>SUM(F13:F21)</f>
        <v>902411980</v>
      </c>
      <c r="G12" s="52">
        <f>SUM(G13:G21)</f>
        <v>902411980</v>
      </c>
      <c r="H12" s="52">
        <f>SUM(H13:H21)</f>
        <v>0</v>
      </c>
      <c r="I12" s="52">
        <f t="shared" si="0"/>
        <v>0</v>
      </c>
      <c r="J12" s="52">
        <f t="shared" si="1"/>
        <v>0</v>
      </c>
      <c r="K12" s="52">
        <f>SUM(K13:K21)</f>
        <v>0</v>
      </c>
      <c r="L12" s="52">
        <f t="shared" si="2"/>
        <v>45.77441789804675</v>
      </c>
      <c r="M12" s="66">
        <f t="shared" si="3"/>
        <v>100</v>
      </c>
    </row>
    <row r="13" spans="2:13" s="9" customFormat="1" ht="20.100000000000001" customHeight="1" x14ac:dyDescent="0.15">
      <c r="B13" s="210" t="s">
        <v>0</v>
      </c>
      <c r="C13" s="161" t="s">
        <v>46</v>
      </c>
      <c r="D13" s="161"/>
      <c r="E13" s="35"/>
      <c r="F13" s="35"/>
      <c r="G13" s="35"/>
      <c r="H13" s="35"/>
      <c r="I13" s="25">
        <f t="shared" si="0"/>
        <v>0</v>
      </c>
      <c r="J13" s="25">
        <f t="shared" si="1"/>
        <v>0</v>
      </c>
      <c r="K13" s="25"/>
      <c r="L13" s="25">
        <f t="shared" si="2"/>
        <v>0</v>
      </c>
      <c r="M13" s="67">
        <f t="shared" si="3"/>
        <v>0</v>
      </c>
    </row>
    <row r="14" spans="2:13" s="9" customFormat="1" ht="20.100000000000001" customHeight="1" x14ac:dyDescent="0.15">
      <c r="B14" s="210"/>
      <c r="C14" s="161" t="s">
        <v>47</v>
      </c>
      <c r="D14" s="161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0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0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0"/>
      <c r="C17" s="161" t="s">
        <v>96</v>
      </c>
      <c r="D17" s="161"/>
      <c r="E17" s="35"/>
      <c r="F17" s="35"/>
      <c r="G17" s="35"/>
      <c r="H17" s="35"/>
      <c r="I17" s="25">
        <f t="shared" si="0"/>
        <v>0</v>
      </c>
      <c r="J17" s="25">
        <f t="shared" si="1"/>
        <v>0</v>
      </c>
      <c r="K17" s="25"/>
      <c r="L17" s="25">
        <f t="shared" si="2"/>
        <v>0</v>
      </c>
      <c r="M17" s="67">
        <f t="shared" si="3"/>
        <v>0</v>
      </c>
    </row>
    <row r="18" spans="2:13" s="9" customFormat="1" ht="20.100000000000001" customHeight="1" x14ac:dyDescent="0.15">
      <c r="B18" s="210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0"/>
      <c r="C19" s="161" t="s">
        <v>50</v>
      </c>
      <c r="D19" s="161"/>
      <c r="E19" s="35"/>
      <c r="F19" s="35"/>
      <c r="G19" s="35"/>
      <c r="H19" s="35"/>
      <c r="I19" s="25">
        <f t="shared" si="0"/>
        <v>0</v>
      </c>
      <c r="J19" s="25">
        <f t="shared" si="1"/>
        <v>0</v>
      </c>
      <c r="K19" s="25"/>
      <c r="L19" s="25">
        <f t="shared" si="2"/>
        <v>0</v>
      </c>
      <c r="M19" s="67">
        <f t="shared" si="3"/>
        <v>0</v>
      </c>
    </row>
    <row r="20" spans="2:13" s="9" customFormat="1" ht="20.100000000000001" customHeight="1" x14ac:dyDescent="0.15">
      <c r="B20" s="210"/>
      <c r="C20" s="161" t="s">
        <v>98</v>
      </c>
      <c r="D20" s="161"/>
      <c r="E20" s="35">
        <v>1971433000</v>
      </c>
      <c r="F20" s="35">
        <v>902411980</v>
      </c>
      <c r="G20" s="35">
        <v>902411980</v>
      </c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0"/>
      <c r="C21" s="161" t="s">
        <v>99</v>
      </c>
      <c r="D21" s="161"/>
      <c r="E21" s="35"/>
      <c r="F21" s="35"/>
      <c r="G21" s="35"/>
      <c r="H21" s="35"/>
      <c r="I21" s="25">
        <f t="shared" si="0"/>
        <v>0</v>
      </c>
      <c r="J21" s="25">
        <f t="shared" si="1"/>
        <v>0</v>
      </c>
      <c r="K21" s="25"/>
      <c r="L21" s="25">
        <f t="shared" si="2"/>
        <v>0</v>
      </c>
      <c r="M21" s="67">
        <f t="shared" si="3"/>
        <v>0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>
        <f>SUM(E23:E27)</f>
        <v>0</v>
      </c>
      <c r="F22" s="52">
        <f>SUM(F23:F27)</f>
        <v>0</v>
      </c>
      <c r="G22" s="52">
        <f>SUM(G23:G27)</f>
        <v>0</v>
      </c>
      <c r="H22" s="52">
        <f>SUM(H23:H27)</f>
        <v>0</v>
      </c>
      <c r="I22" s="52">
        <f t="shared" si="0"/>
        <v>0</v>
      </c>
      <c r="J22" s="52">
        <f t="shared" si="1"/>
        <v>0</v>
      </c>
      <c r="K22" s="52">
        <f>SUM(K23:K27)</f>
        <v>0</v>
      </c>
      <c r="L22" s="52">
        <f t="shared" si="2"/>
        <v>0</v>
      </c>
      <c r="M22" s="66">
        <f t="shared" si="3"/>
        <v>0</v>
      </c>
    </row>
    <row r="23" spans="2:13" s="9" customFormat="1" ht="20.100000000000001" customHeight="1" x14ac:dyDescent="0.15">
      <c r="B23" s="193"/>
      <c r="C23" s="160" t="s">
        <v>52</v>
      </c>
      <c r="D23" s="160"/>
      <c r="E23" s="35"/>
      <c r="F23" s="35"/>
      <c r="G23" s="35"/>
      <c r="H23" s="35"/>
      <c r="I23" s="25">
        <f t="shared" si="0"/>
        <v>0</v>
      </c>
      <c r="J23" s="25">
        <f t="shared" si="1"/>
        <v>0</v>
      </c>
      <c r="K23" s="25"/>
      <c r="L23" s="25">
        <f t="shared" si="2"/>
        <v>0</v>
      </c>
      <c r="M23" s="67">
        <f t="shared" si="3"/>
        <v>0</v>
      </c>
    </row>
    <row r="24" spans="2:13" s="9" customFormat="1" ht="20.100000000000001" customHeight="1" x14ac:dyDescent="0.15">
      <c r="B24" s="193"/>
      <c r="C24" s="160" t="s">
        <v>137</v>
      </c>
      <c r="D24" s="160"/>
      <c r="E24" s="35"/>
      <c r="F24" s="35"/>
      <c r="G24" s="35"/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0</v>
      </c>
    </row>
    <row r="25" spans="2:13" s="9" customFormat="1" ht="20.100000000000001" customHeight="1" x14ac:dyDescent="0.15">
      <c r="B25" s="193"/>
      <c r="C25" s="160" t="s">
        <v>53</v>
      </c>
      <c r="D25" s="160"/>
      <c r="E25" s="35"/>
      <c r="F25" s="35"/>
      <c r="G25" s="35"/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3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3"/>
      <c r="C27" s="160" t="s">
        <v>101</v>
      </c>
      <c r="D27" s="160"/>
      <c r="E27" s="35"/>
      <c r="F27" s="35"/>
      <c r="G27" s="35"/>
      <c r="H27" s="35"/>
      <c r="I27" s="25">
        <f t="shared" si="0"/>
        <v>0</v>
      </c>
      <c r="J27" s="25">
        <f t="shared" si="1"/>
        <v>0</v>
      </c>
      <c r="K27" s="25"/>
      <c r="L27" s="25">
        <f t="shared" si="2"/>
        <v>0</v>
      </c>
      <c r="M27" s="67">
        <f t="shared" si="3"/>
        <v>0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>
        <f>SUM(E29:E33)</f>
        <v>11196758520</v>
      </c>
      <c r="F28" s="52">
        <f>SUM(F29:F33)</f>
        <v>15257439540</v>
      </c>
      <c r="G28" s="52">
        <f>SUM(G29:G33)</f>
        <v>15257439540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136.26657673063758</v>
      </c>
      <c r="M28" s="66">
        <f t="shared" si="3"/>
        <v>100</v>
      </c>
    </row>
    <row r="29" spans="2:13" s="9" customFormat="1" ht="20.100000000000001" customHeight="1" x14ac:dyDescent="0.15">
      <c r="B29" s="193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3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3"/>
      <c r="C31" s="160" t="s">
        <v>103</v>
      </c>
      <c r="D31" s="160"/>
      <c r="E31" s="35">
        <v>11196758520</v>
      </c>
      <c r="F31" s="35">
        <v>15257439540</v>
      </c>
      <c r="G31" s="35">
        <v>15257439540</v>
      </c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136.26657673063758</v>
      </c>
      <c r="M31" s="67">
        <f t="shared" si="3"/>
        <v>100</v>
      </c>
    </row>
    <row r="32" spans="2:13" s="9" customFormat="1" ht="20.100000000000001" customHeight="1" x14ac:dyDescent="0.15">
      <c r="B32" s="193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3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/>
      <c r="G34" s="52"/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460471000</v>
      </c>
      <c r="F35" s="52">
        <f>SUM(F36:F38)</f>
        <v>775607320</v>
      </c>
      <c r="G35" s="52">
        <f>SUM(G36:G38)</f>
        <v>775607320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168.4378212743039</v>
      </c>
      <c r="M35" s="105">
        <f t="shared" si="3"/>
        <v>100</v>
      </c>
    </row>
    <row r="36" spans="2:15" s="9" customFormat="1" ht="20.100000000000001" customHeight="1" x14ac:dyDescent="0.15">
      <c r="B36" s="193"/>
      <c r="C36" s="160" t="s">
        <v>79</v>
      </c>
      <c r="D36" s="160"/>
      <c r="E36" s="35">
        <v>460471000</v>
      </c>
      <c r="F36" s="35">
        <f>428678890+4899840+27461100+2652410+311915080</f>
        <v>775607320</v>
      </c>
      <c r="G36" s="35">
        <f>428678890+4899840+27461100+2652410+311915080</f>
        <v>775607320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168.4378212743039</v>
      </c>
      <c r="M36" s="27">
        <f t="shared" si="3"/>
        <v>100</v>
      </c>
      <c r="O36" s="10"/>
    </row>
    <row r="37" spans="2:15" s="9" customFormat="1" ht="20.100000000000001" customHeight="1" x14ac:dyDescent="0.15">
      <c r="B37" s="193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3"/>
      <c r="C38" s="160" t="s">
        <v>108</v>
      </c>
      <c r="D38" s="160"/>
      <c r="E38" s="35"/>
      <c r="F38" s="35"/>
      <c r="G38" s="35"/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0</v>
      </c>
    </row>
    <row r="39" spans="2:15" s="10" customFormat="1" ht="20.100000000000001" customHeight="1" x14ac:dyDescent="0.15">
      <c r="B39" s="194" t="s">
        <v>31</v>
      </c>
      <c r="C39" s="195"/>
      <c r="D39" s="195"/>
      <c r="E39" s="51">
        <f>E40+E45+E47+E50+E58</f>
        <v>745801000</v>
      </c>
      <c r="F39" s="51">
        <f>F40+F45+F47+F50+F58</f>
        <v>9715369318</v>
      </c>
      <c r="G39" s="51">
        <f>G40+G45+G47+G50+G58</f>
        <v>678432140</v>
      </c>
      <c r="H39" s="51">
        <f>H40+H45+H47+H50+H58</f>
        <v>8882350</v>
      </c>
      <c r="I39" s="51">
        <f t="shared" si="0"/>
        <v>9028054828</v>
      </c>
      <c r="J39" s="51">
        <f t="shared" si="1"/>
        <v>9028054828</v>
      </c>
      <c r="K39" s="51">
        <f>K40+K45+K47+K50+K58</f>
        <v>0</v>
      </c>
      <c r="L39" s="77">
        <f t="shared" si="2"/>
        <v>90.966912085127262</v>
      </c>
      <c r="M39" s="78">
        <f t="shared" si="3"/>
        <v>6.9830813198531256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0</v>
      </c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0</v>
      </c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45801000</v>
      </c>
      <c r="F50" s="52">
        <f>SUM(F51:F57)</f>
        <v>549532511</v>
      </c>
      <c r="G50" s="52">
        <f>SUM(G51:G57)</f>
        <v>86213671</v>
      </c>
      <c r="H50" s="52">
        <f>SUM(H51:H57)</f>
        <v>0</v>
      </c>
      <c r="I50" s="52">
        <f t="shared" si="0"/>
        <v>463318840</v>
      </c>
      <c r="J50" s="52">
        <f t="shared" si="1"/>
        <v>463318840</v>
      </c>
      <c r="K50" s="52">
        <f>SUM(K51:K57)</f>
        <v>0</v>
      </c>
      <c r="L50" s="104">
        <f t="shared" si="2"/>
        <v>188.23534638981684</v>
      </c>
      <c r="M50" s="105">
        <f t="shared" si="3"/>
        <v>15.688547861001803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/>
      <c r="G51" s="68"/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/>
      <c r="G54" s="68"/>
      <c r="H54" s="68"/>
      <c r="I54" s="25">
        <f t="shared" si="0"/>
        <v>0</v>
      </c>
      <c r="J54" s="25">
        <f t="shared" si="1"/>
        <v>0</v>
      </c>
      <c r="K54" s="25"/>
      <c r="L54" s="26">
        <f t="shared" si="2"/>
        <v>0</v>
      </c>
      <c r="M54" s="27">
        <f t="shared" si="3"/>
        <v>0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>
        <v>45801000</v>
      </c>
      <c r="F57" s="68">
        <f>34665811+498091700+16775000</f>
        <v>549532511</v>
      </c>
      <c r="G57" s="68">
        <f>34665811+34772860+16775000</f>
        <v>86213671</v>
      </c>
      <c r="H57" s="68"/>
      <c r="I57" s="25">
        <f t="shared" si="0"/>
        <v>463318840</v>
      </c>
      <c r="J57" s="25">
        <f t="shared" si="1"/>
        <v>463318840</v>
      </c>
      <c r="K57" s="25"/>
      <c r="L57" s="26">
        <f t="shared" si="2"/>
        <v>188.23534638981684</v>
      </c>
      <c r="M57" s="27">
        <f t="shared" si="3"/>
        <v>15.688547861001803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69">
        <v>700000000</v>
      </c>
      <c r="F58" s="69">
        <f>3536283745+5597827422+31725640</f>
        <v>9165836807</v>
      </c>
      <c r="G58" s="69">
        <f>10714660+580821669+682140</f>
        <v>592218469</v>
      </c>
      <c r="H58" s="69">
        <f>8740750+141600</f>
        <v>8882350</v>
      </c>
      <c r="I58" s="52">
        <f t="shared" si="0"/>
        <v>8564735988</v>
      </c>
      <c r="J58" s="52">
        <f t="shared" si="1"/>
        <v>8564735988</v>
      </c>
      <c r="K58" s="52"/>
      <c r="L58" s="79">
        <f t="shared" si="2"/>
        <v>84.602638428571424</v>
      </c>
      <c r="M58" s="80">
        <f t="shared" si="3"/>
        <v>6.4611500452170327</v>
      </c>
    </row>
    <row r="59" spans="2:13" s="10" customFormat="1" ht="20.100000000000001" customHeight="1" x14ac:dyDescent="0.15">
      <c r="B59" s="194" t="s">
        <v>142</v>
      </c>
      <c r="C59" s="195"/>
      <c r="D59" s="195"/>
      <c r="E59" s="51">
        <f>E60+E61+E62+E63+E66+E67</f>
        <v>2015000000</v>
      </c>
      <c r="F59" s="51">
        <f>F60+F61+F62+F63+F66+F67</f>
        <v>2460049130</v>
      </c>
      <c r="G59" s="51">
        <f>G60+G61+G62+G63+G66+G67</f>
        <v>1721787330</v>
      </c>
      <c r="H59" s="51">
        <f>H60+H61+H62+H63+H66+H67</f>
        <v>0</v>
      </c>
      <c r="I59" s="51">
        <f t="shared" si="0"/>
        <v>738261800</v>
      </c>
      <c r="J59" s="51">
        <f>I59-K59</f>
        <v>465771800</v>
      </c>
      <c r="K59" s="51">
        <f>K60+K61+K62+K63+K66+K67</f>
        <v>272490000</v>
      </c>
      <c r="L59" s="77">
        <f>IFERROR(G59/E59,0)*100</f>
        <v>85.448502729528528</v>
      </c>
      <c r="M59" s="78">
        <f>IFERROR(G59/F59,0)*100</f>
        <v>69.989957070491513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/>
      <c r="F60" s="69"/>
      <c r="G60" s="69"/>
      <c r="H60" s="69"/>
      <c r="I60" s="52">
        <f>F60-G60-H60</f>
        <v>0</v>
      </c>
      <c r="J60" s="52">
        <f>I60-K60</f>
        <v>0</v>
      </c>
      <c r="K60" s="52"/>
      <c r="L60" s="104">
        <f>IFERROR(G60/E60,0)*100</f>
        <v>0</v>
      </c>
      <c r="M60" s="105">
        <f>IFERROR(G60/F60,0)*100</f>
        <v>0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/>
      <c r="F61" s="140"/>
      <c r="G61" s="140"/>
      <c r="H61" s="140"/>
      <c r="I61" s="141">
        <f>F61-G61-H61</f>
        <v>0</v>
      </c>
      <c r="J61" s="141">
        <f>I61-K61</f>
        <v>0</v>
      </c>
      <c r="K61" s="141"/>
      <c r="L61" s="142">
        <f>IFERROR(G61/E61,0)*100</f>
        <v>0</v>
      </c>
      <c r="M61" s="143">
        <f>IFERROR(G61/F61,0)*100</f>
        <v>0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/>
      <c r="G62" s="140"/>
      <c r="H62" s="140"/>
      <c r="I62" s="141">
        <f>F62-G62-H62</f>
        <v>0</v>
      </c>
      <c r="J62" s="141">
        <f>I62-K62</f>
        <v>0</v>
      </c>
      <c r="K62" s="141"/>
      <c r="L62" s="142">
        <f>IFERROR(G62/E62,0)*100</f>
        <v>0</v>
      </c>
      <c r="M62" s="143">
        <f>IFERROR(G62/F62,0)*100</f>
        <v>0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f>SUM(E64:E65)</f>
        <v>1980000000</v>
      </c>
      <c r="F63" s="141">
        <f>SUM(F64:F65)</f>
        <v>2443179780</v>
      </c>
      <c r="G63" s="141">
        <f>SUM(G64:G65)</f>
        <v>1705501850</v>
      </c>
      <c r="H63" s="141">
        <f>SUM(H64:H65)</f>
        <v>0</v>
      </c>
      <c r="I63" s="141">
        <f>F63-G63-H63</f>
        <v>737677930</v>
      </c>
      <c r="J63" s="141">
        <f>I63-K63</f>
        <v>465187930</v>
      </c>
      <c r="K63" s="141">
        <f>SUM(K64:K65)</f>
        <v>272490000</v>
      </c>
      <c r="L63" s="142">
        <f>IFERROR(G63/E63,0)*100</f>
        <v>86.136457070707067</v>
      </c>
      <c r="M63" s="143">
        <f>IFERROR(G63/F63,0)*100</f>
        <v>69.806645583813733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1980000000</v>
      </c>
      <c r="F64" s="144">
        <v>2443179780</v>
      </c>
      <c r="G64" s="144">
        <v>1705501850</v>
      </c>
      <c r="H64" s="144"/>
      <c r="I64" s="145">
        <f t="shared" si="0"/>
        <v>737677930</v>
      </c>
      <c r="J64" s="145">
        <f t="shared" si="1"/>
        <v>465187930</v>
      </c>
      <c r="K64" s="145">
        <v>272490000</v>
      </c>
      <c r="L64" s="146">
        <f t="shared" si="2"/>
        <v>86.136457070707067</v>
      </c>
      <c r="M64" s="147">
        <f t="shared" si="3"/>
        <v>69.806645583813733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/>
      <c r="F65" s="144"/>
      <c r="G65" s="144"/>
      <c r="H65" s="144"/>
      <c r="I65" s="145">
        <f t="shared" si="0"/>
        <v>0</v>
      </c>
      <c r="J65" s="145">
        <f t="shared" si="1"/>
        <v>0</v>
      </c>
      <c r="K65" s="145"/>
      <c r="L65" s="146">
        <f t="shared" si="2"/>
        <v>0</v>
      </c>
      <c r="M65" s="147">
        <f t="shared" si="3"/>
        <v>0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/>
      <c r="F66" s="140"/>
      <c r="G66" s="140"/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35000000</v>
      </c>
      <c r="F67" s="140">
        <v>16869350</v>
      </c>
      <c r="G67" s="140">
        <v>16285480</v>
      </c>
      <c r="H67" s="140"/>
      <c r="I67" s="141">
        <f t="shared" si="0"/>
        <v>583870</v>
      </c>
      <c r="J67" s="141">
        <f t="shared" si="1"/>
        <v>583870</v>
      </c>
      <c r="K67" s="141"/>
      <c r="L67" s="142">
        <f t="shared" si="2"/>
        <v>46.529942857142856</v>
      </c>
      <c r="M67" s="143">
        <f t="shared" si="3"/>
        <v>96.538870792294901</v>
      </c>
    </row>
    <row r="68" spans="2:14" s="10" customFormat="1" ht="20.100000000000001" customHeight="1" x14ac:dyDescent="0.15">
      <c r="B68" s="196" t="s">
        <v>61</v>
      </c>
      <c r="C68" s="197"/>
      <c r="D68" s="198"/>
      <c r="E68" s="51">
        <f>SUM(E69,E70,E74,E75,E78,E84)</f>
        <v>92916000</v>
      </c>
      <c r="F68" s="51">
        <f t="shared" ref="F68:K68" si="4">SUM(F69,F70,F74,F75,F78,F84)</f>
        <v>16726670480</v>
      </c>
      <c r="G68" s="51">
        <f t="shared" si="4"/>
        <v>16726670480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18001.926987816951</v>
      </c>
      <c r="M68" s="78">
        <f t="shared" si="3"/>
        <v>100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/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104">
        <f t="shared" si="2"/>
        <v>0</v>
      </c>
      <c r="M69" s="105">
        <f t="shared" si="3"/>
        <v>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16633754480</v>
      </c>
      <c r="G70" s="52">
        <f>SUM(G71:G73)</f>
        <v>16633754480</v>
      </c>
      <c r="H70" s="52">
        <f>SUM(H71:H73)</f>
        <v>0</v>
      </c>
      <c r="I70" s="52">
        <f t="shared" si="0"/>
        <v>0</v>
      </c>
      <c r="J70" s="52">
        <f t="shared" si="1"/>
        <v>0</v>
      </c>
      <c r="K70" s="52">
        <f>SUM(K71:K73)</f>
        <v>0</v>
      </c>
      <c r="L70" s="104">
        <f t="shared" si="2"/>
        <v>0</v>
      </c>
      <c r="M70" s="105">
        <f t="shared" si="3"/>
        <v>100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/>
      <c r="G71" s="68"/>
      <c r="H71" s="68"/>
      <c r="I71" s="25">
        <f t="shared" si="0"/>
        <v>0</v>
      </c>
      <c r="J71" s="25">
        <f t="shared" si="1"/>
        <v>0</v>
      </c>
      <c r="K71" s="25"/>
      <c r="L71" s="26">
        <f t="shared" si="2"/>
        <v>0</v>
      </c>
      <c r="M71" s="27">
        <f t="shared" si="3"/>
        <v>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/>
      <c r="G72" s="68"/>
      <c r="H72" s="68"/>
      <c r="I72" s="25">
        <f t="shared" ref="I72:I88" si="5">F72-G72-H72</f>
        <v>0</v>
      </c>
      <c r="J72" s="25">
        <f t="shared" ref="J72:J88" si="6">I72-K72</f>
        <v>0</v>
      </c>
      <c r="K72" s="25"/>
      <c r="L72" s="26">
        <f t="shared" ref="L72:L88" si="7">IFERROR(G72/E72,0)*100</f>
        <v>0</v>
      </c>
      <c r="M72" s="27">
        <f t="shared" ref="M72:M88" si="8">IFERROR(G72/F72,0)*100</f>
        <v>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>
        <v>16633754480</v>
      </c>
      <c r="G73" s="68">
        <v>16633754480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92916000</v>
      </c>
      <c r="F78" s="52">
        <f>SUM(F79:F83)</f>
        <v>92916000</v>
      </c>
      <c r="G78" s="52">
        <f>SUM(G79:G83)</f>
        <v>92916000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100</v>
      </c>
      <c r="M78" s="105">
        <f t="shared" si="8"/>
        <v>100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>
        <v>92916000</v>
      </c>
      <c r="F81" s="68">
        <v>92916000</v>
      </c>
      <c r="G81" s="68">
        <v>92916000</v>
      </c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100</v>
      </c>
      <c r="M81" s="27">
        <f t="shared" si="8"/>
        <v>100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05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1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1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192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36:B38"/>
    <mergeCell ref="B2:M2"/>
    <mergeCell ref="L3:M3"/>
    <mergeCell ref="B4:D4"/>
    <mergeCell ref="L4:M4"/>
    <mergeCell ref="L5:M5"/>
    <mergeCell ref="B7:D7"/>
    <mergeCell ref="B39:D39"/>
    <mergeCell ref="B59:D59"/>
    <mergeCell ref="B68:D68"/>
    <mergeCell ref="B85:B86"/>
    <mergeCell ref="B87:B88"/>
    <mergeCell ref="B8:D8"/>
    <mergeCell ref="B10:B11"/>
    <mergeCell ref="B13:B21"/>
    <mergeCell ref="B23:B27"/>
    <mergeCell ref="B29:B33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xSplit="4" ySplit="6" topLeftCell="E19" activePane="bottomRight" state="frozen"/>
      <selection activeCell="E20" sqref="E20"/>
      <selection pane="topRight" activeCell="E20" sqref="E20"/>
      <selection pane="bottomLeft" activeCell="E20" sqref="E20"/>
      <selection pane="bottomRight" activeCell="K24" sqref="K24"/>
    </sheetView>
  </sheetViews>
  <sheetFormatPr defaultRowHeight="12" x14ac:dyDescent="0.15"/>
  <cols>
    <col min="1" max="3" width="1.77734375" style="3" customWidth="1"/>
    <col min="4" max="4" width="18.777343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99" t="s">
        <v>152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0" t="str">
        <f>'군구세외 일반회계 '!L3:M3</f>
        <v>서구</v>
      </c>
      <c r="M3" s="200"/>
    </row>
    <row r="4" spans="2:16" s="4" customFormat="1" ht="18.75" customHeight="1" thickBot="1" x14ac:dyDescent="0.2">
      <c r="B4" s="201" t="s">
        <v>149</v>
      </c>
      <c r="C4" s="201"/>
      <c r="D4" s="201"/>
      <c r="E4" s="1"/>
      <c r="F4" s="1"/>
      <c r="G4" s="1"/>
      <c r="H4" s="1"/>
      <c r="I4" s="1"/>
      <c r="J4" s="1"/>
      <c r="K4" s="1"/>
      <c r="L4" s="202" t="s">
        <v>16</v>
      </c>
      <c r="M4" s="202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3" t="s">
        <v>13</v>
      </c>
      <c r="M5" s="204"/>
    </row>
    <row r="6" spans="2:16" s="5" customFormat="1" ht="26.25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82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x14ac:dyDescent="0.15">
      <c r="B7" s="222" t="s">
        <v>71</v>
      </c>
      <c r="C7" s="223"/>
      <c r="D7" s="223"/>
      <c r="E7" s="64">
        <f>SUM(E8:E9)</f>
        <v>5050000000</v>
      </c>
      <c r="F7" s="64">
        <f>SUM(F8:F9)</f>
        <v>33824641249</v>
      </c>
      <c r="G7" s="64">
        <f>SUM(G8:G9)</f>
        <v>4245666038</v>
      </c>
      <c r="H7" s="64">
        <f>SUM(H8:H9)</f>
        <v>415317035</v>
      </c>
      <c r="I7" s="64">
        <f>F7-G7-H7</f>
        <v>29163658176</v>
      </c>
      <c r="J7" s="64">
        <f>I7-K7</f>
        <v>28628529506</v>
      </c>
      <c r="K7" s="64">
        <f>SUM(K8:K9)</f>
        <v>535128670</v>
      </c>
      <c r="L7" s="75">
        <f t="shared" ref="L7:L15" si="0">IFERROR(G7/E7,0)*100</f>
        <v>84.072594811881189</v>
      </c>
      <c r="M7" s="76">
        <f t="shared" ref="M7:M15" si="1">IFERROR(G7/F7,0)*100</f>
        <v>12.551991333021217</v>
      </c>
    </row>
    <row r="8" spans="2:16" s="9" customFormat="1" ht="20.100000000000001" customHeight="1" x14ac:dyDescent="0.15">
      <c r="B8" s="211"/>
      <c r="C8" s="123" t="s">
        <v>85</v>
      </c>
      <c r="D8" s="118"/>
      <c r="E8" s="119">
        <f t="shared" ref="E8:H9" si="2">E11+E32</f>
        <v>4350000000</v>
      </c>
      <c r="F8" s="119">
        <f t="shared" si="2"/>
        <v>4250154436</v>
      </c>
      <c r="G8" s="119">
        <f t="shared" si="2"/>
        <v>2495873487</v>
      </c>
      <c r="H8" s="119">
        <f t="shared" si="2"/>
        <v>1660120</v>
      </c>
      <c r="I8" s="119">
        <f t="shared" ref="I8:I36" si="3">F8-G8-H8</f>
        <v>1752620829</v>
      </c>
      <c r="J8" s="119">
        <f t="shared" ref="J8:J36" si="4">I8-K8</f>
        <v>1217492159</v>
      </c>
      <c r="K8" s="119">
        <f>K11+K32</f>
        <v>535128670</v>
      </c>
      <c r="L8" s="120">
        <f>IFERROR(G8/E8,0)*100</f>
        <v>57.376402000000006</v>
      </c>
      <c r="M8" s="121">
        <f>IFERROR(G8/F8,0)*100</f>
        <v>58.724301071491702</v>
      </c>
    </row>
    <row r="9" spans="2:16" s="9" customFormat="1" ht="20.100000000000001" customHeight="1" thickBot="1" x14ac:dyDescent="0.2">
      <c r="B9" s="212"/>
      <c r="C9" s="124" t="s">
        <v>86</v>
      </c>
      <c r="D9" s="114"/>
      <c r="E9" s="115">
        <f t="shared" si="2"/>
        <v>700000000</v>
      </c>
      <c r="F9" s="115">
        <f t="shared" si="2"/>
        <v>29574486813</v>
      </c>
      <c r="G9" s="115">
        <f t="shared" si="2"/>
        <v>1749792551</v>
      </c>
      <c r="H9" s="115">
        <f t="shared" si="2"/>
        <v>413656915</v>
      </c>
      <c r="I9" s="115">
        <f t="shared" si="3"/>
        <v>27411037347</v>
      </c>
      <c r="J9" s="115">
        <f t="shared" si="4"/>
        <v>27411037347</v>
      </c>
      <c r="K9" s="115">
        <f>K12+K33</f>
        <v>0</v>
      </c>
      <c r="L9" s="116">
        <f>IFERROR(G9/E9,0)*100</f>
        <v>249.97036442857143</v>
      </c>
      <c r="M9" s="117">
        <f>IFERROR(G9/F9,0)*100</f>
        <v>5.9165609941567849</v>
      </c>
    </row>
    <row r="10" spans="2:16" s="9" customFormat="1" ht="20.100000000000001" customHeight="1" x14ac:dyDescent="0.15">
      <c r="B10" s="219" t="s">
        <v>87</v>
      </c>
      <c r="C10" s="220"/>
      <c r="D10" s="220"/>
      <c r="E10" s="129">
        <f>SUM(E11:E12)</f>
        <v>2370000000</v>
      </c>
      <c r="F10" s="129">
        <f>SUM(F11:F12)</f>
        <v>25783634047</v>
      </c>
      <c r="G10" s="129">
        <f>SUM(G11:G12)</f>
        <v>1959342519</v>
      </c>
      <c r="H10" s="129">
        <f>SUM(H11:H12)</f>
        <v>415175435</v>
      </c>
      <c r="I10" s="129">
        <f t="shared" si="3"/>
        <v>23409116093</v>
      </c>
      <c r="J10" s="129">
        <f t="shared" si="4"/>
        <v>23146477423</v>
      </c>
      <c r="K10" s="129">
        <f>SUM(K11:K12)</f>
        <v>262638670</v>
      </c>
      <c r="L10" s="129">
        <f t="shared" si="0"/>
        <v>82.672680126582279</v>
      </c>
      <c r="M10" s="130">
        <f t="shared" si="1"/>
        <v>7.5991713015643541</v>
      </c>
    </row>
    <row r="11" spans="2:16" s="9" customFormat="1" ht="20.100000000000001" customHeight="1" x14ac:dyDescent="0.15">
      <c r="B11" s="215"/>
      <c r="C11" s="125" t="s">
        <v>85</v>
      </c>
      <c r="D11" s="125"/>
      <c r="E11" s="126">
        <f>E14+E17+E20+E23+E26+E29</f>
        <v>2370000000</v>
      </c>
      <c r="F11" s="126">
        <f t="shared" ref="F11:H12" si="5">F14+F17+F20+F23+F26+F29</f>
        <v>1806974656</v>
      </c>
      <c r="G11" s="126">
        <f t="shared" si="5"/>
        <v>790371637</v>
      </c>
      <c r="H11" s="126">
        <f t="shared" si="5"/>
        <v>1660120</v>
      </c>
      <c r="I11" s="127">
        <f t="shared" si="3"/>
        <v>1014942899</v>
      </c>
      <c r="J11" s="127">
        <f t="shared" si="4"/>
        <v>752304229</v>
      </c>
      <c r="K11" s="126">
        <f>K14+K17+K20+K23+K26+K29</f>
        <v>262638670</v>
      </c>
      <c r="L11" s="127">
        <f t="shared" si="0"/>
        <v>33.349014219409284</v>
      </c>
      <c r="M11" s="128">
        <f t="shared" si="1"/>
        <v>43.740051050278815</v>
      </c>
    </row>
    <row r="12" spans="2:16" s="9" customFormat="1" ht="20.100000000000001" customHeight="1" x14ac:dyDescent="0.15">
      <c r="B12" s="221"/>
      <c r="C12" s="125" t="s">
        <v>86</v>
      </c>
      <c r="D12" s="125"/>
      <c r="E12" s="126">
        <f>E15+E18+E21+E24+E27+E30</f>
        <v>0</v>
      </c>
      <c r="F12" s="126">
        <f t="shared" si="5"/>
        <v>23976659391</v>
      </c>
      <c r="G12" s="126">
        <f t="shared" si="5"/>
        <v>1168970882</v>
      </c>
      <c r="H12" s="126">
        <f t="shared" si="5"/>
        <v>413515315</v>
      </c>
      <c r="I12" s="127">
        <f t="shared" si="3"/>
        <v>22394173194</v>
      </c>
      <c r="J12" s="127">
        <f t="shared" si="4"/>
        <v>22394173194</v>
      </c>
      <c r="K12" s="126">
        <f>K15+K18+K21+K24+K27+K30</f>
        <v>0</v>
      </c>
      <c r="L12" s="127">
        <f t="shared" si="0"/>
        <v>0</v>
      </c>
      <c r="M12" s="128">
        <f t="shared" si="1"/>
        <v>4.875453510587012</v>
      </c>
    </row>
    <row r="13" spans="2:16" s="9" customFormat="1" ht="20.100000000000001" customHeight="1" x14ac:dyDescent="0.15">
      <c r="B13" s="106" t="s">
        <v>88</v>
      </c>
      <c r="C13" s="107"/>
      <c r="D13" s="107"/>
      <c r="E13" s="52">
        <f>SUM(E14:E15)</f>
        <v>0</v>
      </c>
      <c r="F13" s="52">
        <f>SUM(F14:F15)</f>
        <v>194397830</v>
      </c>
      <c r="G13" s="52">
        <f>SUM(G14:G15)</f>
        <v>4705560</v>
      </c>
      <c r="H13" s="52">
        <f>SUM(H14:H15)</f>
        <v>0</v>
      </c>
      <c r="I13" s="52">
        <f t="shared" si="3"/>
        <v>189692270</v>
      </c>
      <c r="J13" s="52">
        <f t="shared" si="4"/>
        <v>188076900</v>
      </c>
      <c r="K13" s="52">
        <f>SUM(K14:K15)</f>
        <v>1615370</v>
      </c>
      <c r="L13" s="52">
        <f t="shared" si="0"/>
        <v>0</v>
      </c>
      <c r="M13" s="66">
        <f t="shared" si="1"/>
        <v>2.4205825754330696</v>
      </c>
    </row>
    <row r="14" spans="2:16" s="9" customFormat="1" ht="20.100000000000001" customHeight="1" x14ac:dyDescent="0.15">
      <c r="B14" s="70" t="s">
        <v>0</v>
      </c>
      <c r="C14" s="11" t="s">
        <v>85</v>
      </c>
      <c r="D14" s="11"/>
      <c r="E14" s="35"/>
      <c r="F14" s="35">
        <v>10324760</v>
      </c>
      <c r="G14" s="35">
        <v>4449170</v>
      </c>
      <c r="H14" s="35"/>
      <c r="I14" s="25">
        <f t="shared" si="3"/>
        <v>5875590</v>
      </c>
      <c r="J14" s="25">
        <f t="shared" si="4"/>
        <v>4260220</v>
      </c>
      <c r="K14" s="25">
        <v>1615370</v>
      </c>
      <c r="L14" s="25">
        <f t="shared" si="0"/>
        <v>0</v>
      </c>
      <c r="M14" s="67">
        <f t="shared" si="1"/>
        <v>43.092236526563326</v>
      </c>
    </row>
    <row r="15" spans="2:16" s="9" customFormat="1" ht="20.100000000000001" customHeight="1" x14ac:dyDescent="0.15">
      <c r="B15" s="71"/>
      <c r="C15" s="11" t="s">
        <v>86</v>
      </c>
      <c r="D15" s="11"/>
      <c r="E15" s="35"/>
      <c r="F15" s="35">
        <v>184073070</v>
      </c>
      <c r="G15" s="35">
        <v>256390</v>
      </c>
      <c r="H15" s="35"/>
      <c r="I15" s="25">
        <f t="shared" si="3"/>
        <v>183816680</v>
      </c>
      <c r="J15" s="25">
        <f t="shared" si="4"/>
        <v>183816680</v>
      </c>
      <c r="K15" s="25"/>
      <c r="L15" s="25">
        <f t="shared" si="0"/>
        <v>0</v>
      </c>
      <c r="M15" s="67">
        <f t="shared" si="1"/>
        <v>0.1392870776806189</v>
      </c>
      <c r="O15" s="122"/>
      <c r="P15" s="122"/>
    </row>
    <row r="16" spans="2:16" s="9" customFormat="1" ht="20.100000000000001" customHeight="1" x14ac:dyDescent="0.15">
      <c r="B16" s="106" t="s">
        <v>89</v>
      </c>
      <c r="C16" s="107"/>
      <c r="D16" s="107"/>
      <c r="E16" s="52">
        <f>SUM(E17:E18)</f>
        <v>1350000000</v>
      </c>
      <c r="F16" s="52">
        <f>SUM(F17:F18)</f>
        <v>13856286057</v>
      </c>
      <c r="G16" s="52">
        <f>SUM(G17:G18)</f>
        <v>824798683</v>
      </c>
      <c r="H16" s="52">
        <f>SUM(H17:H18)</f>
        <v>278961045</v>
      </c>
      <c r="I16" s="52">
        <f t="shared" si="3"/>
        <v>12752526329</v>
      </c>
      <c r="J16" s="52">
        <f t="shared" si="4"/>
        <v>12657624529</v>
      </c>
      <c r="K16" s="52">
        <f>SUM(K17:K18)</f>
        <v>94901800</v>
      </c>
      <c r="L16" s="52">
        <f t="shared" ref="L16:L21" si="6">IFERROR(G16/E16,0)*100</f>
        <v>61.096198740740739</v>
      </c>
      <c r="M16" s="66">
        <f t="shared" ref="M16:M21" si="7">IFERROR(G16/F16,0)*100</f>
        <v>5.9525234944418841</v>
      </c>
    </row>
    <row r="17" spans="2:16" s="9" customFormat="1" ht="20.100000000000001" customHeight="1" x14ac:dyDescent="0.15">
      <c r="B17" s="70" t="s">
        <v>0</v>
      </c>
      <c r="C17" s="11" t="s">
        <v>85</v>
      </c>
      <c r="D17" s="11"/>
      <c r="E17" s="35">
        <v>1350000000</v>
      </c>
      <c r="F17" s="35">
        <v>573159470</v>
      </c>
      <c r="G17" s="35">
        <v>173794840</v>
      </c>
      <c r="H17" s="25">
        <v>1638560</v>
      </c>
      <c r="I17" s="25">
        <f t="shared" si="3"/>
        <v>397726070</v>
      </c>
      <c r="J17" s="25">
        <f t="shared" si="4"/>
        <v>302824270</v>
      </c>
      <c r="K17" s="25">
        <v>94901800</v>
      </c>
      <c r="L17" s="25">
        <f t="shared" si="6"/>
        <v>12.87369185185185</v>
      </c>
      <c r="M17" s="67">
        <f t="shared" si="7"/>
        <v>30.322248710293486</v>
      </c>
    </row>
    <row r="18" spans="2:16" s="9" customFormat="1" ht="20.100000000000001" customHeight="1" x14ac:dyDescent="0.15">
      <c r="B18" s="71"/>
      <c r="C18" s="11" t="s">
        <v>86</v>
      </c>
      <c r="D18" s="11"/>
      <c r="E18" s="35"/>
      <c r="F18" s="35">
        <v>13283126587</v>
      </c>
      <c r="G18" s="35">
        <v>651003843</v>
      </c>
      <c r="H18" s="25">
        <v>277322485</v>
      </c>
      <c r="I18" s="25">
        <f t="shared" si="3"/>
        <v>12354800259</v>
      </c>
      <c r="J18" s="25">
        <f t="shared" si="4"/>
        <v>12354800259</v>
      </c>
      <c r="K18" s="25"/>
      <c r="L18" s="25">
        <f t="shared" si="6"/>
        <v>0</v>
      </c>
      <c r="M18" s="67">
        <f t="shared" si="7"/>
        <v>4.9009835051721016</v>
      </c>
      <c r="O18" s="122"/>
      <c r="P18" s="122"/>
    </row>
    <row r="19" spans="2:16" s="9" customFormat="1" ht="20.100000000000001" customHeight="1" x14ac:dyDescent="0.15">
      <c r="B19" s="106" t="s">
        <v>90</v>
      </c>
      <c r="C19" s="107"/>
      <c r="D19" s="107"/>
      <c r="E19" s="52">
        <f>SUM(E20:E21)</f>
        <v>720000000</v>
      </c>
      <c r="F19" s="52">
        <f>SUM(F20:F21)</f>
        <v>4422538437</v>
      </c>
      <c r="G19" s="52">
        <f>SUM(G20:G21)</f>
        <v>454723959</v>
      </c>
      <c r="H19" s="52">
        <f>SUM(H20:H21)</f>
        <v>102815020</v>
      </c>
      <c r="I19" s="52">
        <f t="shared" si="3"/>
        <v>3864999458</v>
      </c>
      <c r="J19" s="52">
        <f t="shared" si="4"/>
        <v>3815245458</v>
      </c>
      <c r="K19" s="52">
        <f>SUM(K20:K21)</f>
        <v>49754000</v>
      </c>
      <c r="L19" s="52">
        <f t="shared" si="6"/>
        <v>63.156105416666662</v>
      </c>
      <c r="M19" s="66">
        <f t="shared" si="7"/>
        <v>10.281967369591909</v>
      </c>
    </row>
    <row r="20" spans="2:16" s="9" customFormat="1" ht="20.100000000000001" customHeight="1" x14ac:dyDescent="0.15">
      <c r="B20" s="70" t="s">
        <v>0</v>
      </c>
      <c r="C20" s="11" t="s">
        <v>85</v>
      </c>
      <c r="D20" s="11"/>
      <c r="E20" s="35">
        <v>720000000</v>
      </c>
      <c r="F20" s="35">
        <v>347984690</v>
      </c>
      <c r="G20" s="35">
        <v>172534070</v>
      </c>
      <c r="H20" s="25">
        <v>21560</v>
      </c>
      <c r="I20" s="25">
        <f t="shared" si="3"/>
        <v>175429060</v>
      </c>
      <c r="J20" s="25">
        <f t="shared" si="4"/>
        <v>125675060</v>
      </c>
      <c r="K20" s="25">
        <v>49754000</v>
      </c>
      <c r="L20" s="25">
        <f t="shared" si="6"/>
        <v>23.96306527777778</v>
      </c>
      <c r="M20" s="67">
        <f t="shared" si="7"/>
        <v>49.58093702340755</v>
      </c>
    </row>
    <row r="21" spans="2:16" s="9" customFormat="1" ht="20.100000000000001" customHeight="1" x14ac:dyDescent="0.15">
      <c r="B21" s="71"/>
      <c r="C21" s="11" t="s">
        <v>86</v>
      </c>
      <c r="D21" s="11"/>
      <c r="E21" s="35"/>
      <c r="F21" s="35">
        <v>4074553747</v>
      </c>
      <c r="G21" s="35">
        <v>282189889</v>
      </c>
      <c r="H21" s="25">
        <v>102793460</v>
      </c>
      <c r="I21" s="25">
        <f t="shared" si="3"/>
        <v>3689570398</v>
      </c>
      <c r="J21" s="25">
        <f t="shared" si="4"/>
        <v>3689570398</v>
      </c>
      <c r="K21" s="25"/>
      <c r="L21" s="25">
        <f t="shared" si="6"/>
        <v>0</v>
      </c>
      <c r="M21" s="67">
        <f t="shared" si="7"/>
        <v>6.9256636805385101</v>
      </c>
      <c r="O21" s="122"/>
      <c r="P21" s="122"/>
    </row>
    <row r="22" spans="2:16" s="9" customFormat="1" ht="20.100000000000001" customHeight="1" x14ac:dyDescent="0.15">
      <c r="B22" s="106" t="s">
        <v>91</v>
      </c>
      <c r="C22" s="107"/>
      <c r="D22" s="107"/>
      <c r="E22" s="52">
        <f>SUM(E23:E24)</f>
        <v>0</v>
      </c>
      <c r="F22" s="52">
        <f>SUM(F23:F24)</f>
        <v>727550924</v>
      </c>
      <c r="G22" s="52">
        <f>SUM(G23:G24)</f>
        <v>16538000</v>
      </c>
      <c r="H22" s="52">
        <f>SUM(H23:H24)</f>
        <v>33399370</v>
      </c>
      <c r="I22" s="52">
        <f t="shared" si="3"/>
        <v>677613554</v>
      </c>
      <c r="J22" s="52">
        <f t="shared" si="4"/>
        <v>677613554</v>
      </c>
      <c r="K22" s="52">
        <f>SUM(K23:K24)</f>
        <v>0</v>
      </c>
      <c r="L22" s="52">
        <f t="shared" ref="L22:L33" si="8">IFERROR(G22/E22,0)*100</f>
        <v>0</v>
      </c>
      <c r="M22" s="66">
        <f t="shared" ref="M22:M33" si="9">IFERROR(G22/F22,0)*100</f>
        <v>2.2731054905512016</v>
      </c>
    </row>
    <row r="23" spans="2:16" s="9" customFormat="1" ht="20.100000000000001" customHeight="1" x14ac:dyDescent="0.15">
      <c r="B23" s="70" t="s">
        <v>0</v>
      </c>
      <c r="C23" s="11" t="s">
        <v>85</v>
      </c>
      <c r="D23" s="11"/>
      <c r="E23" s="35"/>
      <c r="F23" s="35"/>
      <c r="G23" s="35"/>
      <c r="H23" s="35"/>
      <c r="I23" s="25">
        <f t="shared" si="3"/>
        <v>0</v>
      </c>
      <c r="J23" s="25">
        <f t="shared" si="4"/>
        <v>0</v>
      </c>
      <c r="K23" s="25"/>
      <c r="L23" s="25">
        <f t="shared" si="8"/>
        <v>0</v>
      </c>
      <c r="M23" s="67">
        <f t="shared" si="9"/>
        <v>0</v>
      </c>
    </row>
    <row r="24" spans="2:16" s="9" customFormat="1" ht="20.100000000000001" customHeight="1" x14ac:dyDescent="0.15">
      <c r="B24" s="71"/>
      <c r="C24" s="11" t="s">
        <v>86</v>
      </c>
      <c r="D24" s="11"/>
      <c r="E24" s="35"/>
      <c r="F24" s="35">
        <v>727550924</v>
      </c>
      <c r="G24" s="35">
        <v>16538000</v>
      </c>
      <c r="H24" s="25">
        <v>33399370</v>
      </c>
      <c r="I24" s="25">
        <f t="shared" si="3"/>
        <v>677613554</v>
      </c>
      <c r="J24" s="25">
        <f t="shared" si="4"/>
        <v>677613554</v>
      </c>
      <c r="K24" s="25"/>
      <c r="L24" s="25">
        <f t="shared" si="8"/>
        <v>0</v>
      </c>
      <c r="M24" s="67">
        <f t="shared" si="9"/>
        <v>2.2731054905512016</v>
      </c>
      <c r="O24" s="122"/>
      <c r="P24" s="122"/>
    </row>
    <row r="25" spans="2:16" s="9" customFormat="1" ht="20.100000000000001" customHeight="1" x14ac:dyDescent="0.15">
      <c r="B25" s="106" t="s">
        <v>92</v>
      </c>
      <c r="C25" s="107"/>
      <c r="D25" s="107"/>
      <c r="E25" s="52">
        <f>SUM(E26:E27)</f>
        <v>0</v>
      </c>
      <c r="F25" s="52">
        <f>SUM(F26:F27)</f>
        <v>3863298123</v>
      </c>
      <c r="G25" s="52">
        <f>SUM(G26:G27)</f>
        <v>2110000</v>
      </c>
      <c r="H25" s="52">
        <f>SUM(H26:H27)</f>
        <v>0</v>
      </c>
      <c r="I25" s="52">
        <f t="shared" si="3"/>
        <v>3861188123</v>
      </c>
      <c r="J25" s="52">
        <f t="shared" si="4"/>
        <v>3861188123</v>
      </c>
      <c r="K25" s="52">
        <f>SUM(K26:K27)</f>
        <v>0</v>
      </c>
      <c r="L25" s="52">
        <f t="shared" si="8"/>
        <v>0</v>
      </c>
      <c r="M25" s="66">
        <f t="shared" si="9"/>
        <v>5.4616546091490956E-2</v>
      </c>
    </row>
    <row r="26" spans="2:16" s="9" customFormat="1" ht="20.100000000000001" customHeight="1" x14ac:dyDescent="0.15">
      <c r="B26" s="70" t="s">
        <v>0</v>
      </c>
      <c r="C26" s="11" t="s">
        <v>85</v>
      </c>
      <c r="D26" s="11"/>
      <c r="E26" s="35"/>
      <c r="F26" s="35"/>
      <c r="G26" s="35"/>
      <c r="H26" s="35"/>
      <c r="I26" s="25">
        <f t="shared" si="3"/>
        <v>0</v>
      </c>
      <c r="J26" s="25">
        <f t="shared" si="4"/>
        <v>0</v>
      </c>
      <c r="K26" s="25"/>
      <c r="L26" s="25">
        <f t="shared" si="8"/>
        <v>0</v>
      </c>
      <c r="M26" s="67">
        <f t="shared" si="9"/>
        <v>0</v>
      </c>
    </row>
    <row r="27" spans="2:16" s="9" customFormat="1" ht="20.100000000000001" customHeight="1" x14ac:dyDescent="0.15">
      <c r="B27" s="71"/>
      <c r="C27" s="11" t="s">
        <v>86</v>
      </c>
      <c r="D27" s="11"/>
      <c r="E27" s="35"/>
      <c r="F27" s="35">
        <v>3863298123</v>
      </c>
      <c r="G27" s="35">
        <v>2110000</v>
      </c>
      <c r="H27" s="35"/>
      <c r="I27" s="25">
        <f t="shared" si="3"/>
        <v>3861188123</v>
      </c>
      <c r="J27" s="25">
        <f t="shared" si="4"/>
        <v>3861188123</v>
      </c>
      <c r="K27" s="25"/>
      <c r="L27" s="25">
        <f t="shared" si="8"/>
        <v>0</v>
      </c>
      <c r="M27" s="67">
        <f t="shared" si="9"/>
        <v>5.4616546091490956E-2</v>
      </c>
      <c r="O27" s="122"/>
      <c r="P27" s="122"/>
    </row>
    <row r="28" spans="2:16" s="9" customFormat="1" ht="20.100000000000001" customHeight="1" x14ac:dyDescent="0.15">
      <c r="B28" s="106" t="s">
        <v>93</v>
      </c>
      <c r="C28" s="107"/>
      <c r="D28" s="107"/>
      <c r="E28" s="52">
        <f>SUM(E29:E30)</f>
        <v>300000000</v>
      </c>
      <c r="F28" s="52">
        <f>SUM(F29:F30)</f>
        <v>2719562676</v>
      </c>
      <c r="G28" s="52">
        <f>SUM(G29:G30)</f>
        <v>656466317</v>
      </c>
      <c r="H28" s="52">
        <f>SUM(H29:H30)</f>
        <v>0</v>
      </c>
      <c r="I28" s="52">
        <f t="shared" si="3"/>
        <v>2063096359</v>
      </c>
      <c r="J28" s="52">
        <f t="shared" si="4"/>
        <v>1946728859</v>
      </c>
      <c r="K28" s="52">
        <f>SUM(K29:K30)</f>
        <v>116367500</v>
      </c>
      <c r="L28" s="52">
        <f t="shared" si="8"/>
        <v>218.82210566666669</v>
      </c>
      <c r="M28" s="66">
        <f t="shared" si="9"/>
        <v>24.138672103176049</v>
      </c>
    </row>
    <row r="29" spans="2:16" s="9" customFormat="1" ht="20.100000000000001" customHeight="1" x14ac:dyDescent="0.15">
      <c r="B29" s="70" t="s">
        <v>0</v>
      </c>
      <c r="C29" s="11" t="s">
        <v>85</v>
      </c>
      <c r="D29" s="11"/>
      <c r="E29" s="35">
        <v>300000000</v>
      </c>
      <c r="F29" s="35">
        <v>875505736</v>
      </c>
      <c r="G29" s="35">
        <v>439593557</v>
      </c>
      <c r="H29" s="35"/>
      <c r="I29" s="25">
        <f t="shared" si="3"/>
        <v>435912179</v>
      </c>
      <c r="J29" s="25">
        <f t="shared" si="4"/>
        <v>319544679</v>
      </c>
      <c r="K29" s="25">
        <v>116367500</v>
      </c>
      <c r="L29" s="25">
        <f t="shared" si="8"/>
        <v>146.53118566666669</v>
      </c>
      <c r="M29" s="67">
        <f t="shared" si="9"/>
        <v>50.210242940087369</v>
      </c>
    </row>
    <row r="30" spans="2:16" s="9" customFormat="1" ht="20.100000000000001" customHeight="1" thickBot="1" x14ac:dyDescent="0.2">
      <c r="B30" s="71"/>
      <c r="C30" s="11" t="s">
        <v>86</v>
      </c>
      <c r="D30" s="11"/>
      <c r="E30" s="35"/>
      <c r="F30" s="35">
        <v>1844056940</v>
      </c>
      <c r="G30" s="35">
        <v>216872760</v>
      </c>
      <c r="H30" s="35"/>
      <c r="I30" s="25">
        <f t="shared" si="3"/>
        <v>1627184180</v>
      </c>
      <c r="J30" s="25">
        <f t="shared" si="4"/>
        <v>1627184180</v>
      </c>
      <c r="K30" s="25"/>
      <c r="L30" s="25">
        <f t="shared" si="8"/>
        <v>0</v>
      </c>
      <c r="M30" s="67">
        <f t="shared" si="9"/>
        <v>11.760632510620848</v>
      </c>
      <c r="O30" s="122"/>
      <c r="P30" s="122"/>
    </row>
    <row r="31" spans="2:16" s="9" customFormat="1" ht="20.100000000000001" customHeight="1" x14ac:dyDescent="0.15">
      <c r="B31" s="213" t="s">
        <v>94</v>
      </c>
      <c r="C31" s="214"/>
      <c r="D31" s="214"/>
      <c r="E31" s="133">
        <f>SUM(E32:E33)</f>
        <v>2680000000</v>
      </c>
      <c r="F31" s="133">
        <f>SUM(F32:F33)</f>
        <v>8041007202</v>
      </c>
      <c r="G31" s="133">
        <f>SUM(G32:G33)</f>
        <v>2286323519</v>
      </c>
      <c r="H31" s="133">
        <f>SUM(H32:H33)</f>
        <v>141600</v>
      </c>
      <c r="I31" s="133">
        <f t="shared" si="3"/>
        <v>5754542083</v>
      </c>
      <c r="J31" s="133">
        <f t="shared" si="4"/>
        <v>5482052083</v>
      </c>
      <c r="K31" s="133">
        <f>SUM(K32:K33)</f>
        <v>272490000</v>
      </c>
      <c r="L31" s="133">
        <f t="shared" si="8"/>
        <v>85.310579067164184</v>
      </c>
      <c r="M31" s="134">
        <f t="shared" si="9"/>
        <v>28.433297739508728</v>
      </c>
    </row>
    <row r="32" spans="2:16" s="9" customFormat="1" ht="20.100000000000001" customHeight="1" x14ac:dyDescent="0.15">
      <c r="B32" s="215"/>
      <c r="C32" s="125" t="s">
        <v>85</v>
      </c>
      <c r="D32" s="125"/>
      <c r="E32" s="126">
        <f>E35</f>
        <v>1980000000</v>
      </c>
      <c r="F32" s="126">
        <f t="shared" ref="F32:H33" si="10">F35</f>
        <v>2443179780</v>
      </c>
      <c r="G32" s="126">
        <f t="shared" si="10"/>
        <v>1705501850</v>
      </c>
      <c r="H32" s="126">
        <f t="shared" si="10"/>
        <v>0</v>
      </c>
      <c r="I32" s="127">
        <f t="shared" si="3"/>
        <v>737677930</v>
      </c>
      <c r="J32" s="127">
        <f t="shared" si="4"/>
        <v>465187930</v>
      </c>
      <c r="K32" s="127">
        <f>K35</f>
        <v>272490000</v>
      </c>
      <c r="L32" s="127">
        <f t="shared" si="8"/>
        <v>86.136457070707067</v>
      </c>
      <c r="M32" s="128">
        <f t="shared" si="9"/>
        <v>69.806645583813733</v>
      </c>
    </row>
    <row r="33" spans="2:16" s="9" customFormat="1" ht="20.100000000000001" customHeight="1" thickBot="1" x14ac:dyDescent="0.2">
      <c r="B33" s="216"/>
      <c r="C33" s="135" t="s">
        <v>86</v>
      </c>
      <c r="D33" s="135"/>
      <c r="E33" s="136">
        <f>E36</f>
        <v>700000000</v>
      </c>
      <c r="F33" s="136">
        <f t="shared" si="10"/>
        <v>5597827422</v>
      </c>
      <c r="G33" s="136">
        <f t="shared" si="10"/>
        <v>580821669</v>
      </c>
      <c r="H33" s="136">
        <f t="shared" si="10"/>
        <v>141600</v>
      </c>
      <c r="I33" s="137">
        <f t="shared" si="3"/>
        <v>5016864153</v>
      </c>
      <c r="J33" s="137">
        <f t="shared" si="4"/>
        <v>5016864153</v>
      </c>
      <c r="K33" s="137">
        <f>K36</f>
        <v>0</v>
      </c>
      <c r="L33" s="137">
        <f t="shared" si="8"/>
        <v>82.974524142857149</v>
      </c>
      <c r="M33" s="138">
        <f t="shared" si="9"/>
        <v>10.375840932811094</v>
      </c>
    </row>
    <row r="34" spans="2:16" s="9" customFormat="1" ht="20.100000000000001" customHeight="1" x14ac:dyDescent="0.15">
      <c r="B34" s="106" t="s">
        <v>95</v>
      </c>
      <c r="C34" s="107"/>
      <c r="D34" s="107"/>
      <c r="E34" s="52">
        <f>SUM(E35:E36)</f>
        <v>2680000000</v>
      </c>
      <c r="F34" s="52">
        <f>SUM(F35:F36)</f>
        <v>8041007202</v>
      </c>
      <c r="G34" s="52">
        <f>SUM(G35:G36)</f>
        <v>2286323519</v>
      </c>
      <c r="H34" s="52">
        <f>SUM(H35:H36)</f>
        <v>141600</v>
      </c>
      <c r="I34" s="52">
        <f t="shared" si="3"/>
        <v>5754542083</v>
      </c>
      <c r="J34" s="52">
        <f t="shared" si="4"/>
        <v>5482052083</v>
      </c>
      <c r="K34" s="52">
        <f>SUM(K35:K36)</f>
        <v>272490000</v>
      </c>
      <c r="L34" s="52">
        <f>IFERROR(G34/E34,0)*100</f>
        <v>85.310579067164184</v>
      </c>
      <c r="M34" s="66">
        <f>IFERROR(G34/F34,0)*100</f>
        <v>28.433297739508728</v>
      </c>
    </row>
    <row r="35" spans="2:16" s="9" customFormat="1" ht="20.100000000000001" customHeight="1" x14ac:dyDescent="0.15">
      <c r="B35" s="217" t="s">
        <v>0</v>
      </c>
      <c r="C35" s="96" t="s">
        <v>85</v>
      </c>
      <c r="D35" s="96"/>
      <c r="E35" s="131">
        <v>1980000000</v>
      </c>
      <c r="F35" s="131">
        <v>2443179780</v>
      </c>
      <c r="G35" s="131">
        <v>1705501850</v>
      </c>
      <c r="H35" s="131"/>
      <c r="I35" s="98">
        <f t="shared" si="3"/>
        <v>737677930</v>
      </c>
      <c r="J35" s="98">
        <f t="shared" si="4"/>
        <v>465187930</v>
      </c>
      <c r="K35" s="98">
        <v>272490000</v>
      </c>
      <c r="L35" s="98">
        <f>IFERROR(G35/E35,0)*100</f>
        <v>86.136457070707067</v>
      </c>
      <c r="M35" s="132">
        <f>IFERROR(G35/F35,0)*100</f>
        <v>69.806645583813733</v>
      </c>
    </row>
    <row r="36" spans="2:16" s="9" customFormat="1" ht="20.100000000000001" customHeight="1" thickBot="1" x14ac:dyDescent="0.2">
      <c r="B36" s="218"/>
      <c r="C36" s="53" t="s">
        <v>86</v>
      </c>
      <c r="D36" s="53"/>
      <c r="E36" s="54">
        <v>700000000</v>
      </c>
      <c r="F36" s="54">
        <v>5597827422</v>
      </c>
      <c r="G36" s="54">
        <v>580821669</v>
      </c>
      <c r="H36" s="54">
        <v>141600</v>
      </c>
      <c r="I36" s="30">
        <f t="shared" si="3"/>
        <v>5016864153</v>
      </c>
      <c r="J36" s="30">
        <f t="shared" si="4"/>
        <v>5016864153</v>
      </c>
      <c r="K36" s="30"/>
      <c r="L36" s="30">
        <f>IFERROR(G36/E36,0)*100</f>
        <v>82.974524142857149</v>
      </c>
      <c r="M36" s="139">
        <f>IFERROR(G36/F36,0)*100</f>
        <v>10.375840932811094</v>
      </c>
      <c r="O36" s="122"/>
      <c r="P36" s="122"/>
    </row>
  </sheetData>
  <mergeCells count="12">
    <mergeCell ref="B2:M2"/>
    <mergeCell ref="L3:M3"/>
    <mergeCell ref="B4:D4"/>
    <mergeCell ref="L4:M4"/>
    <mergeCell ref="L5:M5"/>
    <mergeCell ref="B7:D7"/>
    <mergeCell ref="B8:B9"/>
    <mergeCell ref="B31:D31"/>
    <mergeCell ref="B32:B33"/>
    <mergeCell ref="B35:B36"/>
    <mergeCell ref="B10:D10"/>
    <mergeCell ref="B11:B12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0"/>
  <sheetViews>
    <sheetView showGridLines="0" topLeftCell="A19" zoomScaleNormal="100" workbookViewId="0">
      <selection activeCell="R34" sqref="R34"/>
    </sheetView>
  </sheetViews>
  <sheetFormatPr defaultRowHeight="13.5" x14ac:dyDescent="0.15"/>
  <cols>
    <col min="1" max="1" width="1.77734375" style="13" customWidth="1"/>
    <col min="2" max="2" width="1.21875" style="19" customWidth="1"/>
    <col min="3" max="3" width="24.44140625" style="19" bestFit="1" customWidth="1"/>
    <col min="4" max="4" width="13.77734375" style="19" customWidth="1"/>
    <col min="5" max="6" width="13.77734375" style="20" customWidth="1"/>
    <col min="7" max="10" width="13.77734375" style="19" customWidth="1"/>
    <col min="11" max="12" width="8.77734375" style="19" customWidth="1"/>
    <col min="13" max="16384" width="8.88671875" style="13"/>
  </cols>
  <sheetData>
    <row r="1" spans="2:12" ht="32.25" customHeight="1" x14ac:dyDescent="0.15">
      <c r="B1" s="234" t="s">
        <v>153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2:12" ht="26.25" customHeight="1" x14ac:dyDescent="0.15">
      <c r="B2" s="14"/>
      <c r="C2" s="15"/>
      <c r="D2" s="2"/>
      <c r="E2" s="2"/>
      <c r="F2" s="2"/>
      <c r="G2" s="2"/>
      <c r="J2" s="38" t="s">
        <v>15</v>
      </c>
      <c r="K2" s="200" t="s">
        <v>150</v>
      </c>
      <c r="L2" s="200"/>
    </row>
    <row r="3" spans="2:12" s="16" customFormat="1" ht="14.25" customHeight="1" thickBot="1" x14ac:dyDescent="0.2">
      <c r="B3" s="201" t="str">
        <f>'군구세외 일반회계 '!B4:D4</f>
        <v>2022. 7월</v>
      </c>
      <c r="C3" s="201"/>
      <c r="D3" s="201"/>
      <c r="E3" s="39"/>
      <c r="F3" s="39"/>
      <c r="G3" s="39"/>
      <c r="H3" s="39"/>
      <c r="I3" s="39"/>
      <c r="J3" s="39"/>
      <c r="K3" s="202" t="s">
        <v>16</v>
      </c>
      <c r="L3" s="202"/>
    </row>
    <row r="4" spans="2:12" s="16" customFormat="1" ht="16.5" customHeight="1" x14ac:dyDescent="0.15">
      <c r="B4" s="235" t="s">
        <v>17</v>
      </c>
      <c r="C4" s="236"/>
      <c r="D4" s="239" t="s">
        <v>18</v>
      </c>
      <c r="E4" s="239" t="s">
        <v>19</v>
      </c>
      <c r="F4" s="239" t="s">
        <v>20</v>
      </c>
      <c r="G4" s="239" t="s">
        <v>21</v>
      </c>
      <c r="H4" s="109" t="s">
        <v>81</v>
      </c>
      <c r="I4" s="108"/>
      <c r="J4" s="109"/>
      <c r="K4" s="236" t="s">
        <v>75</v>
      </c>
      <c r="L4" s="241"/>
    </row>
    <row r="5" spans="2:12" s="16" customFormat="1" ht="25.5" customHeight="1" thickBot="1" x14ac:dyDescent="0.2">
      <c r="B5" s="237"/>
      <c r="C5" s="238"/>
      <c r="D5" s="240"/>
      <c r="E5" s="238"/>
      <c r="F5" s="238"/>
      <c r="G5" s="238"/>
      <c r="H5" s="113" t="s">
        <v>82</v>
      </c>
      <c r="I5" s="113" t="s">
        <v>83</v>
      </c>
      <c r="J5" s="113" t="s">
        <v>84</v>
      </c>
      <c r="K5" s="31" t="s">
        <v>23</v>
      </c>
      <c r="L5" s="32" t="s">
        <v>24</v>
      </c>
    </row>
    <row r="6" spans="2:12" s="16" customFormat="1" ht="22.5" customHeight="1" thickBot="1" x14ac:dyDescent="0.2">
      <c r="B6" s="228" t="s">
        <v>25</v>
      </c>
      <c r="C6" s="229"/>
      <c r="D6" s="21">
        <f>D7+D14+D29</f>
        <v>0</v>
      </c>
      <c r="E6" s="21">
        <f>E7+E14+E29</f>
        <v>12083422374</v>
      </c>
      <c r="F6" s="21">
        <f>F7+F14+F29</f>
        <v>11212481910</v>
      </c>
      <c r="G6" s="21">
        <f>G7+G14+G29</f>
        <v>0</v>
      </c>
      <c r="H6" s="21">
        <f t="shared" ref="H6:H16" si="0">(E6-(F6+G6))</f>
        <v>870940464</v>
      </c>
      <c r="I6" s="21">
        <f t="shared" ref="I6:I16" si="1">H6-J6</f>
        <v>870940464</v>
      </c>
      <c r="J6" s="21">
        <f>J7+J14+J29</f>
        <v>0</v>
      </c>
      <c r="K6" s="40">
        <f t="shared" ref="K6:K16" si="2">IFERROR(F6/E6,0)*100</f>
        <v>92.792269962572774</v>
      </c>
      <c r="L6" s="41">
        <f>IF(F6=0,0,+(F6+G6)/E6)*100</f>
        <v>92.792269962572774</v>
      </c>
    </row>
    <row r="7" spans="2:12" s="16" customFormat="1" ht="22.5" customHeight="1" x14ac:dyDescent="0.15">
      <c r="B7" s="230" t="s">
        <v>26</v>
      </c>
      <c r="C7" s="231"/>
      <c r="D7" s="22">
        <f>D8+D10</f>
        <v>0</v>
      </c>
      <c r="E7" s="22">
        <f>E8+E10</f>
        <v>8650793730</v>
      </c>
      <c r="F7" s="22">
        <f>F8+F10</f>
        <v>8650793730</v>
      </c>
      <c r="G7" s="22">
        <f>G8+G10</f>
        <v>0</v>
      </c>
      <c r="H7" s="22">
        <f t="shared" si="0"/>
        <v>0</v>
      </c>
      <c r="I7" s="22">
        <f t="shared" si="1"/>
        <v>0</v>
      </c>
      <c r="J7" s="22">
        <f>J8+J10</f>
        <v>0</v>
      </c>
      <c r="K7" s="42">
        <f t="shared" si="2"/>
        <v>100</v>
      </c>
      <c r="L7" s="43">
        <f>IF(F7=0,0,+(F7+G7)/E7)*100</f>
        <v>100</v>
      </c>
    </row>
    <row r="8" spans="2:12" ht="22.5" customHeight="1" x14ac:dyDescent="0.15">
      <c r="B8" s="23" t="s">
        <v>129</v>
      </c>
      <c r="C8" s="17"/>
      <c r="D8" s="24">
        <f>SUM(D9:D9)</f>
        <v>0</v>
      </c>
      <c r="E8" s="24">
        <f>SUM(E9:E9)</f>
        <v>0</v>
      </c>
      <c r="F8" s="24">
        <f>SUM(F9:F9)</f>
        <v>0</v>
      </c>
      <c r="G8" s="24">
        <f>SUM(G9:G9)</f>
        <v>0</v>
      </c>
      <c r="H8" s="24">
        <f t="shared" si="0"/>
        <v>0</v>
      </c>
      <c r="I8" s="24">
        <f t="shared" si="1"/>
        <v>0</v>
      </c>
      <c r="J8" s="24">
        <f>SUM(J9:J9)</f>
        <v>0</v>
      </c>
      <c r="K8" s="44">
        <f t="shared" si="2"/>
        <v>0</v>
      </c>
      <c r="L8" s="45">
        <f>IF(F8=0,0,+(F8+G8)/E8)*100</f>
        <v>0</v>
      </c>
    </row>
    <row r="9" spans="2:12" ht="22.5" customHeight="1" x14ac:dyDescent="0.15">
      <c r="B9" s="148"/>
      <c r="C9" s="150" t="s">
        <v>29</v>
      </c>
      <c r="D9" s="35"/>
      <c r="E9" s="35"/>
      <c r="F9" s="35"/>
      <c r="G9" s="35"/>
      <c r="H9" s="25">
        <f t="shared" si="0"/>
        <v>0</v>
      </c>
      <c r="I9" s="25">
        <f t="shared" si="1"/>
        <v>0</v>
      </c>
      <c r="J9" s="25"/>
      <c r="K9" s="33">
        <f t="shared" si="2"/>
        <v>0</v>
      </c>
      <c r="L9" s="34">
        <f>IF(F9=0,0,+(F9+G9)/E9)*100</f>
        <v>0</v>
      </c>
    </row>
    <row r="10" spans="2:12" ht="22.5" customHeight="1" x14ac:dyDescent="0.15">
      <c r="B10" s="23" t="s">
        <v>130</v>
      </c>
      <c r="C10" s="17"/>
      <c r="D10" s="24">
        <f>SUM(D11:D13)</f>
        <v>0</v>
      </c>
      <c r="E10" s="24">
        <f>SUM(E11:E13)</f>
        <v>8650793730</v>
      </c>
      <c r="F10" s="24">
        <f>SUM(F11:F13)</f>
        <v>8650793730</v>
      </c>
      <c r="G10" s="24">
        <f>SUM(G11:G13)</f>
        <v>0</v>
      </c>
      <c r="H10" s="24">
        <f t="shared" si="0"/>
        <v>0</v>
      </c>
      <c r="I10" s="24">
        <f t="shared" si="1"/>
        <v>0</v>
      </c>
      <c r="J10" s="24">
        <f>SUM(J11:J13)</f>
        <v>0</v>
      </c>
      <c r="K10" s="44">
        <f t="shared" si="2"/>
        <v>100</v>
      </c>
      <c r="L10" s="45">
        <f t="shared" ref="L10:L16" si="3">IF(F10=0,0,+(F10+G10)/E10)*100</f>
        <v>100</v>
      </c>
    </row>
    <row r="11" spans="2:12" ht="22.5" customHeight="1" x14ac:dyDescent="0.15">
      <c r="B11" s="224"/>
      <c r="C11" s="150" t="s">
        <v>27</v>
      </c>
      <c r="D11" s="35"/>
      <c r="E11" s="35"/>
      <c r="F11" s="35"/>
      <c r="G11" s="35"/>
      <c r="H11" s="25">
        <f t="shared" si="0"/>
        <v>0</v>
      </c>
      <c r="I11" s="25">
        <f t="shared" si="1"/>
        <v>0</v>
      </c>
      <c r="J11" s="25"/>
      <c r="K11" s="33">
        <f t="shared" si="2"/>
        <v>0</v>
      </c>
      <c r="L11" s="34">
        <f t="shared" si="3"/>
        <v>0</v>
      </c>
    </row>
    <row r="12" spans="2:12" ht="22.5" customHeight="1" x14ac:dyDescent="0.15">
      <c r="B12" s="224"/>
      <c r="C12" s="150" t="s">
        <v>28</v>
      </c>
      <c r="D12" s="35"/>
      <c r="E12" s="35">
        <v>8640688000</v>
      </c>
      <c r="F12" s="35">
        <v>8640688000</v>
      </c>
      <c r="G12" s="35"/>
      <c r="H12" s="25">
        <f t="shared" si="0"/>
        <v>0</v>
      </c>
      <c r="I12" s="25">
        <f t="shared" si="1"/>
        <v>0</v>
      </c>
      <c r="J12" s="25"/>
      <c r="K12" s="33">
        <f t="shared" si="2"/>
        <v>100</v>
      </c>
      <c r="L12" s="34">
        <f t="shared" si="3"/>
        <v>100</v>
      </c>
    </row>
    <row r="13" spans="2:12" s="16" customFormat="1" ht="22.5" customHeight="1" x14ac:dyDescent="0.15">
      <c r="B13" s="224"/>
      <c r="C13" s="150" t="s">
        <v>30</v>
      </c>
      <c r="D13" s="35"/>
      <c r="E13" s="35">
        <v>10105730</v>
      </c>
      <c r="F13" s="35">
        <v>10105730</v>
      </c>
      <c r="G13" s="35"/>
      <c r="H13" s="25">
        <f t="shared" si="0"/>
        <v>0</v>
      </c>
      <c r="I13" s="25">
        <f t="shared" si="1"/>
        <v>0</v>
      </c>
      <c r="J13" s="25"/>
      <c r="K13" s="33">
        <f t="shared" si="2"/>
        <v>100</v>
      </c>
      <c r="L13" s="34">
        <f t="shared" si="3"/>
        <v>100</v>
      </c>
    </row>
    <row r="14" spans="2:12" s="16" customFormat="1" ht="22.5" customHeight="1" x14ac:dyDescent="0.15">
      <c r="B14" s="232" t="s">
        <v>31</v>
      </c>
      <c r="C14" s="233"/>
      <c r="D14" s="28">
        <f>D15+D17</f>
        <v>0</v>
      </c>
      <c r="E14" s="28">
        <f>E15+E17</f>
        <v>1173690274</v>
      </c>
      <c r="F14" s="28">
        <f>F15+F17</f>
        <v>303949810</v>
      </c>
      <c r="G14" s="28">
        <f>G15+G17</f>
        <v>0</v>
      </c>
      <c r="H14" s="22">
        <f t="shared" si="0"/>
        <v>869740464</v>
      </c>
      <c r="I14" s="22">
        <f t="shared" si="1"/>
        <v>869740464</v>
      </c>
      <c r="J14" s="28">
        <f>J15+J17</f>
        <v>0</v>
      </c>
      <c r="K14" s="46">
        <f t="shared" si="2"/>
        <v>25.896935225008093</v>
      </c>
      <c r="L14" s="43">
        <f t="shared" si="3"/>
        <v>25.896935225008093</v>
      </c>
    </row>
    <row r="15" spans="2:12" ht="22.5" customHeight="1" x14ac:dyDescent="0.15">
      <c r="B15" s="23" t="s">
        <v>35</v>
      </c>
      <c r="C15" s="17"/>
      <c r="D15" s="24">
        <f>SUM(D16)</f>
        <v>0</v>
      </c>
      <c r="E15" s="24">
        <f>SUM(E16)</f>
        <v>0</v>
      </c>
      <c r="F15" s="24">
        <f>SUM(F16)</f>
        <v>0</v>
      </c>
      <c r="G15" s="24">
        <f>SUM(G16)</f>
        <v>0</v>
      </c>
      <c r="H15" s="24">
        <f t="shared" si="0"/>
        <v>0</v>
      </c>
      <c r="I15" s="24">
        <f t="shared" si="1"/>
        <v>0</v>
      </c>
      <c r="J15" s="24">
        <f>SUM(J16)</f>
        <v>0</v>
      </c>
      <c r="K15" s="44">
        <f t="shared" si="2"/>
        <v>0</v>
      </c>
      <c r="L15" s="45">
        <f t="shared" si="3"/>
        <v>0</v>
      </c>
    </row>
    <row r="16" spans="2:12" s="16" customFormat="1" ht="22.5" customHeight="1" x14ac:dyDescent="0.15">
      <c r="B16" s="148"/>
      <c r="C16" s="150" t="s">
        <v>39</v>
      </c>
      <c r="D16" s="35"/>
      <c r="E16" s="35"/>
      <c r="F16" s="35"/>
      <c r="G16" s="35"/>
      <c r="H16" s="25">
        <f t="shared" si="0"/>
        <v>0</v>
      </c>
      <c r="I16" s="25">
        <f t="shared" si="1"/>
        <v>0</v>
      </c>
      <c r="J16" s="25"/>
      <c r="K16" s="33">
        <f t="shared" si="2"/>
        <v>0</v>
      </c>
      <c r="L16" s="34">
        <f t="shared" si="3"/>
        <v>0</v>
      </c>
    </row>
    <row r="17" spans="2:12" ht="22.5" customHeight="1" x14ac:dyDescent="0.15">
      <c r="B17" s="23" t="s">
        <v>40</v>
      </c>
      <c r="C17" s="17"/>
      <c r="D17" s="24">
        <f>SUM(D18:D28)</f>
        <v>0</v>
      </c>
      <c r="E17" s="24">
        <f>SUM(E18:E28)</f>
        <v>1173690274</v>
      </c>
      <c r="F17" s="24">
        <f>SUM(F18:F28)</f>
        <v>303949810</v>
      </c>
      <c r="G17" s="24">
        <f>SUM(G18:G28)</f>
        <v>0</v>
      </c>
      <c r="H17" s="24">
        <f t="shared" ref="H17:H27" si="4">(E17-(F17+G17))</f>
        <v>869740464</v>
      </c>
      <c r="I17" s="24">
        <f t="shared" ref="I17:I27" si="5">H17-J17</f>
        <v>869740464</v>
      </c>
      <c r="J17" s="24">
        <f>SUM(J18:J28)</f>
        <v>0</v>
      </c>
      <c r="K17" s="44">
        <f t="shared" ref="K17:K27" si="6">IFERROR(F17/E17,0)*100</f>
        <v>25.896935225008093</v>
      </c>
      <c r="L17" s="45">
        <f t="shared" ref="L17:L27" si="7">IF(F17=0,0,+(F17+G17)/E17)*100</f>
        <v>25.896935225008093</v>
      </c>
    </row>
    <row r="18" spans="2:12" ht="22.5" customHeight="1" x14ac:dyDescent="0.15">
      <c r="B18" s="224"/>
      <c r="C18" s="12" t="s">
        <v>29</v>
      </c>
      <c r="D18" s="35"/>
      <c r="E18" s="35"/>
      <c r="F18" s="35"/>
      <c r="G18" s="35"/>
      <c r="H18" s="25">
        <f t="shared" si="4"/>
        <v>0</v>
      </c>
      <c r="I18" s="25">
        <f t="shared" si="5"/>
        <v>0</v>
      </c>
      <c r="J18" s="25"/>
      <c r="K18" s="33">
        <f t="shared" si="6"/>
        <v>0</v>
      </c>
      <c r="L18" s="34">
        <f t="shared" si="7"/>
        <v>0</v>
      </c>
    </row>
    <row r="19" spans="2:12" ht="22.5" customHeight="1" x14ac:dyDescent="0.15">
      <c r="B19" s="224"/>
      <c r="C19" s="12" t="s">
        <v>27</v>
      </c>
      <c r="D19" s="35"/>
      <c r="E19" s="35"/>
      <c r="F19" s="35"/>
      <c r="G19" s="35"/>
      <c r="H19" s="25">
        <f t="shared" si="4"/>
        <v>0</v>
      </c>
      <c r="I19" s="25">
        <f t="shared" si="5"/>
        <v>0</v>
      </c>
      <c r="J19" s="25"/>
      <c r="K19" s="33">
        <f t="shared" si="6"/>
        <v>0</v>
      </c>
      <c r="L19" s="34">
        <f t="shared" si="7"/>
        <v>0</v>
      </c>
    </row>
    <row r="20" spans="2:12" ht="22.5" customHeight="1" x14ac:dyDescent="0.15">
      <c r="B20" s="224"/>
      <c r="C20" s="12" t="s">
        <v>28</v>
      </c>
      <c r="D20" s="35"/>
      <c r="E20" s="35"/>
      <c r="F20" s="35"/>
      <c r="G20" s="35"/>
      <c r="H20" s="25">
        <f t="shared" si="4"/>
        <v>0</v>
      </c>
      <c r="I20" s="25">
        <f t="shared" si="5"/>
        <v>0</v>
      </c>
      <c r="J20" s="25"/>
      <c r="K20" s="33">
        <f t="shared" si="6"/>
        <v>0</v>
      </c>
      <c r="L20" s="34">
        <f t="shared" si="7"/>
        <v>0</v>
      </c>
    </row>
    <row r="21" spans="2:12" ht="22.5" customHeight="1" x14ac:dyDescent="0.15">
      <c r="B21" s="224"/>
      <c r="C21" s="12" t="s">
        <v>30</v>
      </c>
      <c r="D21" s="35"/>
      <c r="E21" s="35"/>
      <c r="F21" s="35"/>
      <c r="G21" s="35"/>
      <c r="H21" s="25">
        <f t="shared" si="4"/>
        <v>0</v>
      </c>
      <c r="I21" s="25">
        <f t="shared" si="5"/>
        <v>0</v>
      </c>
      <c r="J21" s="25"/>
      <c r="K21" s="33">
        <f t="shared" si="6"/>
        <v>0</v>
      </c>
      <c r="L21" s="34">
        <f t="shared" si="7"/>
        <v>0</v>
      </c>
    </row>
    <row r="22" spans="2:12" ht="22.5" customHeight="1" x14ac:dyDescent="0.15">
      <c r="B22" s="224"/>
      <c r="C22" s="12" t="s">
        <v>39</v>
      </c>
      <c r="D22" s="35"/>
      <c r="E22" s="35"/>
      <c r="F22" s="35"/>
      <c r="G22" s="35"/>
      <c r="H22" s="25">
        <f t="shared" si="4"/>
        <v>0</v>
      </c>
      <c r="I22" s="25">
        <f t="shared" si="5"/>
        <v>0</v>
      </c>
      <c r="J22" s="25"/>
      <c r="K22" s="33">
        <f t="shared" si="6"/>
        <v>0</v>
      </c>
      <c r="L22" s="34">
        <f t="shared" si="7"/>
        <v>0</v>
      </c>
    </row>
    <row r="23" spans="2:12" ht="22.5" customHeight="1" x14ac:dyDescent="0.15">
      <c r="B23" s="224"/>
      <c r="C23" s="12" t="s">
        <v>36</v>
      </c>
      <c r="D23" s="35"/>
      <c r="E23" s="35">
        <v>47702500</v>
      </c>
      <c r="F23" s="35">
        <v>9800000</v>
      </c>
      <c r="G23" s="35"/>
      <c r="H23" s="25">
        <f t="shared" si="4"/>
        <v>37902500</v>
      </c>
      <c r="I23" s="25">
        <f t="shared" si="5"/>
        <v>37902500</v>
      </c>
      <c r="J23" s="25"/>
      <c r="K23" s="33">
        <f t="shared" si="6"/>
        <v>20.543996645878099</v>
      </c>
      <c r="L23" s="34">
        <f t="shared" si="7"/>
        <v>20.543996645878099</v>
      </c>
    </row>
    <row r="24" spans="2:12" ht="22.5" customHeight="1" x14ac:dyDescent="0.15">
      <c r="B24" s="224"/>
      <c r="C24" s="12" t="s">
        <v>37</v>
      </c>
      <c r="D24" s="35"/>
      <c r="E24" s="35"/>
      <c r="F24" s="35"/>
      <c r="G24" s="35"/>
      <c r="H24" s="25">
        <f t="shared" si="4"/>
        <v>0</v>
      </c>
      <c r="I24" s="25">
        <f t="shared" si="5"/>
        <v>0</v>
      </c>
      <c r="J24" s="25"/>
      <c r="K24" s="33">
        <f t="shared" si="6"/>
        <v>0</v>
      </c>
      <c r="L24" s="34">
        <f t="shared" si="7"/>
        <v>0</v>
      </c>
    </row>
    <row r="25" spans="2:12" ht="22.5" customHeight="1" x14ac:dyDescent="0.15">
      <c r="B25" s="224"/>
      <c r="C25" s="12" t="s">
        <v>38</v>
      </c>
      <c r="D25" s="35"/>
      <c r="E25" s="35"/>
      <c r="F25" s="35"/>
      <c r="G25" s="35"/>
      <c r="H25" s="25">
        <f t="shared" si="4"/>
        <v>0</v>
      </c>
      <c r="I25" s="25">
        <f t="shared" si="5"/>
        <v>0</v>
      </c>
      <c r="J25" s="25"/>
      <c r="K25" s="33">
        <f t="shared" si="6"/>
        <v>0</v>
      </c>
      <c r="L25" s="34">
        <f t="shared" si="7"/>
        <v>0</v>
      </c>
    </row>
    <row r="26" spans="2:12" ht="22.5" customHeight="1" x14ac:dyDescent="0.15">
      <c r="B26" s="225"/>
      <c r="C26" s="86" t="s">
        <v>32</v>
      </c>
      <c r="D26" s="87"/>
      <c r="E26" s="87">
        <v>1701000</v>
      </c>
      <c r="F26" s="87"/>
      <c r="G26" s="87"/>
      <c r="H26" s="88">
        <f t="shared" si="4"/>
        <v>1701000</v>
      </c>
      <c r="I26" s="88">
        <f t="shared" si="5"/>
        <v>1701000</v>
      </c>
      <c r="J26" s="88"/>
      <c r="K26" s="89">
        <f t="shared" si="6"/>
        <v>0</v>
      </c>
      <c r="L26" s="90">
        <f t="shared" si="7"/>
        <v>0</v>
      </c>
    </row>
    <row r="27" spans="2:12" ht="22.5" customHeight="1" x14ac:dyDescent="0.15">
      <c r="B27" s="224"/>
      <c r="C27" s="12" t="s">
        <v>33</v>
      </c>
      <c r="D27" s="35"/>
      <c r="E27" s="35">
        <v>1124286774</v>
      </c>
      <c r="F27" s="35">
        <v>294149810</v>
      </c>
      <c r="G27" s="35"/>
      <c r="H27" s="25">
        <f t="shared" si="4"/>
        <v>830136964</v>
      </c>
      <c r="I27" s="25">
        <f t="shared" si="5"/>
        <v>830136964</v>
      </c>
      <c r="J27" s="25"/>
      <c r="K27" s="33">
        <f t="shared" si="6"/>
        <v>26.163236711703945</v>
      </c>
      <c r="L27" s="34">
        <f t="shared" si="7"/>
        <v>26.163236711703945</v>
      </c>
    </row>
    <row r="28" spans="2:12" ht="22.5" customHeight="1" x14ac:dyDescent="0.15">
      <c r="B28" s="151"/>
      <c r="C28" s="86" t="s">
        <v>34</v>
      </c>
      <c r="D28" s="87"/>
      <c r="E28" s="87"/>
      <c r="F28" s="87"/>
      <c r="G28" s="87"/>
      <c r="H28" s="88">
        <f t="shared" ref="H28:H42" si="8">(E28-(F28+G28))</f>
        <v>0</v>
      </c>
      <c r="I28" s="88">
        <f t="shared" ref="I28:I42" si="9">H28-J28</f>
        <v>0</v>
      </c>
      <c r="J28" s="88"/>
      <c r="K28" s="89">
        <f t="shared" ref="K28:K42" si="10">IFERROR(F28/E28,0)*100</f>
        <v>0</v>
      </c>
      <c r="L28" s="90">
        <f t="shared" ref="L28:L42" si="11">IF(F28=0,0,+(F28+G28)/E28)*100</f>
        <v>0</v>
      </c>
    </row>
    <row r="29" spans="2:12" s="16" customFormat="1" ht="22.5" customHeight="1" x14ac:dyDescent="0.15">
      <c r="B29" s="232" t="s">
        <v>131</v>
      </c>
      <c r="C29" s="233"/>
      <c r="D29" s="28">
        <f>D30+D33+D35</f>
        <v>0</v>
      </c>
      <c r="E29" s="28">
        <f>E30+E33+E35</f>
        <v>2258938370</v>
      </c>
      <c r="F29" s="28">
        <f>F30+F33+F35</f>
        <v>2257738370</v>
      </c>
      <c r="G29" s="28">
        <f>G30+G33+G35</f>
        <v>0</v>
      </c>
      <c r="H29" s="28">
        <f t="shared" si="8"/>
        <v>1200000</v>
      </c>
      <c r="I29" s="28">
        <f t="shared" si="9"/>
        <v>1200000</v>
      </c>
      <c r="J29" s="28">
        <f>J30+J33+J35</f>
        <v>0</v>
      </c>
      <c r="K29" s="46">
        <f t="shared" si="10"/>
        <v>99.946877700784725</v>
      </c>
      <c r="L29" s="47">
        <f t="shared" si="11"/>
        <v>99.946877700784725</v>
      </c>
    </row>
    <row r="30" spans="2:12" ht="22.5" customHeight="1" x14ac:dyDescent="0.15">
      <c r="B30" s="23" t="s">
        <v>132</v>
      </c>
      <c r="C30" s="17"/>
      <c r="D30" s="24">
        <f>SUM(D31:D32)</f>
        <v>0</v>
      </c>
      <c r="E30" s="24">
        <f>SUM(E31:E32)</f>
        <v>9000000</v>
      </c>
      <c r="F30" s="24">
        <f>SUM(F31:F32)</f>
        <v>7800000</v>
      </c>
      <c r="G30" s="24">
        <f>SUM(G31:G32)</f>
        <v>0</v>
      </c>
      <c r="H30" s="24">
        <f t="shared" si="8"/>
        <v>1200000</v>
      </c>
      <c r="I30" s="24">
        <f t="shared" si="9"/>
        <v>1200000</v>
      </c>
      <c r="J30" s="24">
        <f>SUM(J31:J32)</f>
        <v>0</v>
      </c>
      <c r="K30" s="44">
        <f t="shared" si="10"/>
        <v>86.666666666666671</v>
      </c>
      <c r="L30" s="45">
        <f t="shared" si="11"/>
        <v>86.666666666666671</v>
      </c>
    </row>
    <row r="31" spans="2:12" ht="22.5" customHeight="1" x14ac:dyDescent="0.15">
      <c r="B31" s="224"/>
      <c r="C31" s="150" t="s">
        <v>36</v>
      </c>
      <c r="D31" s="35"/>
      <c r="E31" s="35">
        <v>9000000</v>
      </c>
      <c r="F31" s="35">
        <v>7800000</v>
      </c>
      <c r="G31" s="35"/>
      <c r="H31" s="25">
        <f t="shared" si="8"/>
        <v>1200000</v>
      </c>
      <c r="I31" s="25">
        <f t="shared" si="9"/>
        <v>1200000</v>
      </c>
      <c r="J31" s="25"/>
      <c r="K31" s="33">
        <f t="shared" si="10"/>
        <v>86.666666666666671</v>
      </c>
      <c r="L31" s="34">
        <f t="shared" si="11"/>
        <v>86.666666666666671</v>
      </c>
    </row>
    <row r="32" spans="2:12" ht="22.5" customHeight="1" x14ac:dyDescent="0.15">
      <c r="B32" s="224"/>
      <c r="C32" s="150" t="s">
        <v>37</v>
      </c>
      <c r="D32" s="35"/>
      <c r="E32" s="35"/>
      <c r="F32" s="35"/>
      <c r="G32" s="35"/>
      <c r="H32" s="25">
        <f t="shared" si="8"/>
        <v>0</v>
      </c>
      <c r="I32" s="25">
        <f t="shared" si="9"/>
        <v>0</v>
      </c>
      <c r="J32" s="25"/>
      <c r="K32" s="33">
        <f t="shared" si="10"/>
        <v>0</v>
      </c>
      <c r="L32" s="34">
        <f t="shared" si="11"/>
        <v>0</v>
      </c>
    </row>
    <row r="33" spans="2:12" ht="22.5" customHeight="1" x14ac:dyDescent="0.15">
      <c r="B33" s="23" t="s">
        <v>133</v>
      </c>
      <c r="C33" s="17"/>
      <c r="D33" s="24">
        <f>SUM(D34)</f>
        <v>0</v>
      </c>
      <c r="E33" s="24">
        <f>SUM(E34)</f>
        <v>0</v>
      </c>
      <c r="F33" s="24">
        <f>SUM(F34)</f>
        <v>0</v>
      </c>
      <c r="G33" s="24">
        <f>SUM(G34)</f>
        <v>0</v>
      </c>
      <c r="H33" s="24">
        <f t="shared" si="8"/>
        <v>0</v>
      </c>
      <c r="I33" s="24">
        <f t="shared" si="9"/>
        <v>0</v>
      </c>
      <c r="J33" s="24">
        <f>SUM(J34)</f>
        <v>0</v>
      </c>
      <c r="K33" s="44">
        <f t="shared" si="10"/>
        <v>0</v>
      </c>
      <c r="L33" s="45">
        <f t="shared" si="11"/>
        <v>0</v>
      </c>
    </row>
    <row r="34" spans="2:12" ht="22.5" customHeight="1" x14ac:dyDescent="0.15">
      <c r="B34" s="149"/>
      <c r="C34" s="150" t="s">
        <v>38</v>
      </c>
      <c r="D34" s="35"/>
      <c r="E34" s="35"/>
      <c r="F34" s="35"/>
      <c r="G34" s="35"/>
      <c r="H34" s="25">
        <f t="shared" si="8"/>
        <v>0</v>
      </c>
      <c r="I34" s="25">
        <f t="shared" si="9"/>
        <v>0</v>
      </c>
      <c r="J34" s="25"/>
      <c r="K34" s="33">
        <f t="shared" si="10"/>
        <v>0</v>
      </c>
      <c r="L34" s="34">
        <f t="shared" si="11"/>
        <v>0</v>
      </c>
    </row>
    <row r="35" spans="2:12" s="16" customFormat="1" ht="22.5" customHeight="1" x14ac:dyDescent="0.15">
      <c r="B35" s="23" t="s">
        <v>134</v>
      </c>
      <c r="C35" s="17"/>
      <c r="D35" s="24">
        <f>SUM(D36:D38)</f>
        <v>0</v>
      </c>
      <c r="E35" s="24">
        <f>SUM(E36:E38)</f>
        <v>2249938370</v>
      </c>
      <c r="F35" s="24">
        <f>SUM(F36:F38)</f>
        <v>2249938370</v>
      </c>
      <c r="G35" s="24">
        <f>SUM(G36:G38)</f>
        <v>0</v>
      </c>
      <c r="H35" s="24">
        <f t="shared" si="8"/>
        <v>0</v>
      </c>
      <c r="I35" s="24">
        <f t="shared" si="9"/>
        <v>0</v>
      </c>
      <c r="J35" s="24">
        <f>SUM(J36:J38)</f>
        <v>0</v>
      </c>
      <c r="K35" s="44">
        <f t="shared" si="10"/>
        <v>100</v>
      </c>
      <c r="L35" s="45">
        <f t="shared" si="11"/>
        <v>100</v>
      </c>
    </row>
    <row r="36" spans="2:12" ht="22.5" customHeight="1" x14ac:dyDescent="0.15">
      <c r="B36" s="224"/>
      <c r="C36" s="150" t="s">
        <v>32</v>
      </c>
      <c r="D36" s="35"/>
      <c r="E36" s="35">
        <v>2249938370</v>
      </c>
      <c r="F36" s="35">
        <v>2249938370</v>
      </c>
      <c r="G36" s="35"/>
      <c r="H36" s="25">
        <f t="shared" si="8"/>
        <v>0</v>
      </c>
      <c r="I36" s="25">
        <f t="shared" si="9"/>
        <v>0</v>
      </c>
      <c r="J36" s="25"/>
      <c r="K36" s="33">
        <f t="shared" si="10"/>
        <v>100</v>
      </c>
      <c r="L36" s="34">
        <f t="shared" si="11"/>
        <v>100</v>
      </c>
    </row>
    <row r="37" spans="2:12" ht="22.5" customHeight="1" x14ac:dyDescent="0.15">
      <c r="B37" s="224"/>
      <c r="C37" s="150" t="s">
        <v>33</v>
      </c>
      <c r="D37" s="35"/>
      <c r="E37" s="35"/>
      <c r="F37" s="35"/>
      <c r="G37" s="35"/>
      <c r="H37" s="25">
        <f t="shared" si="8"/>
        <v>0</v>
      </c>
      <c r="I37" s="25">
        <f t="shared" si="9"/>
        <v>0</v>
      </c>
      <c r="J37" s="25"/>
      <c r="K37" s="33">
        <f t="shared" si="10"/>
        <v>0</v>
      </c>
      <c r="L37" s="34">
        <f t="shared" si="11"/>
        <v>0</v>
      </c>
    </row>
    <row r="38" spans="2:12" ht="22.5" customHeight="1" thickBot="1" x14ac:dyDescent="0.2">
      <c r="B38" s="151"/>
      <c r="C38" s="152" t="s">
        <v>34</v>
      </c>
      <c r="D38" s="153"/>
      <c r="E38" s="153"/>
      <c r="F38" s="153"/>
      <c r="G38" s="153"/>
      <c r="H38" s="25">
        <f t="shared" si="8"/>
        <v>0</v>
      </c>
      <c r="I38" s="25">
        <f t="shared" si="9"/>
        <v>0</v>
      </c>
      <c r="J38" s="154"/>
      <c r="K38" s="33">
        <f t="shared" si="10"/>
        <v>0</v>
      </c>
      <c r="L38" s="34">
        <f t="shared" si="11"/>
        <v>0</v>
      </c>
    </row>
    <row r="39" spans="2:12" s="16" customFormat="1" ht="22.5" customHeight="1" x14ac:dyDescent="0.15">
      <c r="B39" s="226" t="s">
        <v>72</v>
      </c>
      <c r="C39" s="227"/>
      <c r="D39" s="155">
        <f>D40</f>
        <v>0</v>
      </c>
      <c r="E39" s="155">
        <f>E40</f>
        <v>0</v>
      </c>
      <c r="F39" s="155">
        <f>F40</f>
        <v>0</v>
      </c>
      <c r="G39" s="155">
        <f>G40</f>
        <v>0</v>
      </c>
      <c r="H39" s="155">
        <f t="shared" si="8"/>
        <v>0</v>
      </c>
      <c r="I39" s="155">
        <f t="shared" si="9"/>
        <v>0</v>
      </c>
      <c r="J39" s="155">
        <f>J40</f>
        <v>0</v>
      </c>
      <c r="K39" s="156">
        <f t="shared" si="10"/>
        <v>0</v>
      </c>
      <c r="L39" s="157">
        <f t="shared" si="11"/>
        <v>0</v>
      </c>
    </row>
    <row r="40" spans="2:12" s="16" customFormat="1" ht="22.5" customHeight="1" x14ac:dyDescent="0.15">
      <c r="B40" s="23" t="s">
        <v>135</v>
      </c>
      <c r="C40" s="17"/>
      <c r="D40" s="83">
        <f>SUM(D41:D42)</f>
        <v>0</v>
      </c>
      <c r="E40" s="83">
        <f>SUM(E41:E42)</f>
        <v>0</v>
      </c>
      <c r="F40" s="83">
        <f>SUM(F41:F42)</f>
        <v>0</v>
      </c>
      <c r="G40" s="83">
        <f>SUM(G41:G42)</f>
        <v>0</v>
      </c>
      <c r="H40" s="24">
        <f t="shared" si="8"/>
        <v>0</v>
      </c>
      <c r="I40" s="24">
        <f t="shared" si="9"/>
        <v>0</v>
      </c>
      <c r="J40" s="24">
        <f>SUM(J41:J42)</f>
        <v>0</v>
      </c>
      <c r="K40" s="44">
        <f t="shared" si="10"/>
        <v>0</v>
      </c>
      <c r="L40" s="45">
        <f t="shared" si="11"/>
        <v>0</v>
      </c>
    </row>
    <row r="41" spans="2:12" ht="22.5" customHeight="1" x14ac:dyDescent="0.15">
      <c r="B41" s="91"/>
      <c r="C41" s="86" t="s">
        <v>73</v>
      </c>
      <c r="D41" s="87"/>
      <c r="E41" s="87"/>
      <c r="F41" s="87"/>
      <c r="G41" s="87"/>
      <c r="H41" s="88">
        <f t="shared" si="8"/>
        <v>0</v>
      </c>
      <c r="I41" s="88">
        <f t="shared" si="9"/>
        <v>0</v>
      </c>
      <c r="J41" s="88"/>
      <c r="K41" s="89">
        <f t="shared" si="10"/>
        <v>0</v>
      </c>
      <c r="L41" s="90">
        <f t="shared" si="11"/>
        <v>0</v>
      </c>
    </row>
    <row r="42" spans="2:12" ht="22.5" customHeight="1" thickBot="1" x14ac:dyDescent="0.2">
      <c r="B42" s="85"/>
      <c r="C42" s="29" t="s">
        <v>74</v>
      </c>
      <c r="D42" s="54"/>
      <c r="E42" s="54"/>
      <c r="F42" s="54"/>
      <c r="G42" s="54"/>
      <c r="H42" s="30">
        <f t="shared" si="8"/>
        <v>0</v>
      </c>
      <c r="I42" s="30">
        <f t="shared" si="9"/>
        <v>0</v>
      </c>
      <c r="J42" s="30"/>
      <c r="K42" s="36">
        <f t="shared" si="10"/>
        <v>0</v>
      </c>
      <c r="L42" s="37">
        <f t="shared" si="11"/>
        <v>0</v>
      </c>
    </row>
    <row r="43" spans="2:12" x14ac:dyDescent="0.15">
      <c r="B43" s="13"/>
      <c r="C43" s="13"/>
      <c r="D43" s="13"/>
      <c r="E43" s="18"/>
      <c r="F43" s="18"/>
      <c r="G43" s="13"/>
      <c r="H43" s="13"/>
      <c r="I43" s="13"/>
      <c r="J43" s="13"/>
      <c r="K43" s="13"/>
      <c r="L43" s="13"/>
    </row>
    <row r="44" spans="2:12" x14ac:dyDescent="0.15">
      <c r="B44" s="13"/>
      <c r="C44" s="13"/>
      <c r="D44" s="13"/>
      <c r="E44" s="18"/>
      <c r="F44" s="18"/>
      <c r="G44" s="13"/>
      <c r="H44" s="13"/>
      <c r="I44" s="13"/>
      <c r="J44" s="13"/>
      <c r="K44" s="13"/>
      <c r="L44" s="13"/>
    </row>
    <row r="45" spans="2:12" x14ac:dyDescent="0.15">
      <c r="B45" s="13"/>
      <c r="C45" s="13"/>
      <c r="D45" s="13"/>
      <c r="E45" s="18"/>
      <c r="F45" s="18"/>
      <c r="G45" s="13"/>
      <c r="H45" s="13"/>
      <c r="I45" s="13"/>
      <c r="J45" s="13"/>
      <c r="K45" s="13"/>
      <c r="L45" s="13"/>
    </row>
    <row r="46" spans="2:12" x14ac:dyDescent="0.15">
      <c r="B46" s="13"/>
      <c r="C46" s="13"/>
      <c r="D46" s="13"/>
      <c r="E46" s="18"/>
      <c r="F46" s="18"/>
      <c r="G46" s="13"/>
      <c r="H46" s="13"/>
      <c r="I46" s="13"/>
      <c r="J46" s="13"/>
      <c r="K46" s="13"/>
      <c r="L46" s="13"/>
    </row>
    <row r="47" spans="2:12" x14ac:dyDescent="0.15">
      <c r="B47" s="13"/>
      <c r="C47" s="13"/>
      <c r="D47" s="13"/>
      <c r="E47" s="18"/>
      <c r="F47" s="18"/>
      <c r="G47" s="13"/>
      <c r="H47" s="13"/>
      <c r="I47" s="13"/>
      <c r="J47" s="13"/>
      <c r="K47" s="13"/>
      <c r="L47" s="13"/>
    </row>
    <row r="48" spans="2:12" x14ac:dyDescent="0.15">
      <c r="B48" s="13"/>
      <c r="C48" s="13"/>
      <c r="D48" s="13"/>
      <c r="E48" s="18"/>
      <c r="F48" s="18"/>
      <c r="G48" s="13"/>
      <c r="H48" s="13"/>
      <c r="I48" s="13"/>
      <c r="J48" s="13"/>
      <c r="K48" s="13"/>
      <c r="L48" s="13"/>
    </row>
    <row r="49" spans="5:6" s="13" customFormat="1" x14ac:dyDescent="0.15">
      <c r="E49" s="18"/>
      <c r="F49" s="18"/>
    </row>
    <row r="50" spans="5:6" s="13" customFormat="1" x14ac:dyDescent="0.15">
      <c r="E50" s="18"/>
      <c r="F50" s="18"/>
    </row>
  </sheetData>
  <sheetProtection selectLockedCells="1"/>
  <mergeCells count="19">
    <mergeCell ref="B29:C29"/>
    <mergeCell ref="B1:L1"/>
    <mergeCell ref="K2:L2"/>
    <mergeCell ref="B4:C5"/>
    <mergeCell ref="D4:D5"/>
    <mergeCell ref="E4:E5"/>
    <mergeCell ref="F4:F5"/>
    <mergeCell ref="G4:G5"/>
    <mergeCell ref="K4:L4"/>
    <mergeCell ref="B31:B32"/>
    <mergeCell ref="B36:B37"/>
    <mergeCell ref="B18:B27"/>
    <mergeCell ref="B39:C39"/>
    <mergeCell ref="B6:C6"/>
    <mergeCell ref="K3:L3"/>
    <mergeCell ref="B7:C7"/>
    <mergeCell ref="B11:B13"/>
    <mergeCell ref="B14:C14"/>
    <mergeCell ref="B3:D3"/>
  </mergeCells>
  <phoneticPr fontId="3" type="noConversion"/>
  <printOptions horizontalCentered="1"/>
  <pageMargins left="0.25" right="0.25" top="0.75" bottom="0.75" header="0.3" footer="0.3"/>
  <pageSetup paperSize="9" scale="75" orientation="portrait" r:id="rId1"/>
  <ignoredErrors>
    <ignoredError sqref="D40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군구세외 일반회계 </vt:lpstr>
      <vt:lpstr>군구세외 일반회계_지난년도</vt:lpstr>
      <vt:lpstr>군구세외 특별회계</vt:lpstr>
      <vt:lpstr>군구 과목별</vt:lpstr>
      <vt:lpstr>시세외 특별회계(위임)</vt:lpstr>
      <vt:lpstr>'군구 과목별'!Print_Area</vt:lpstr>
      <vt:lpstr>'군구세외 일반회계 '!Print_Area</vt:lpstr>
      <vt:lpstr>'군구세외 일반회계_지난년도'!Print_Area</vt:lpstr>
      <vt:lpstr>'군구세외 특별회계'!Print_Area</vt:lpstr>
      <vt:lpstr>'시세외 특별회계(위임)'!Print_Area</vt:lpstr>
      <vt:lpstr>'군구 과목별'!Print_Titles</vt:lpstr>
      <vt:lpstr>'군구세외 일반회계 '!Print_Titles</vt:lpstr>
      <vt:lpstr>'군구세외 일반회계_지난년도'!Print_Titles</vt:lpstr>
      <vt:lpstr>'군구세외 특별회계'!Print_Titles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2014-04-10T14:22:18Z</cp:lastPrinted>
  <dcterms:created xsi:type="dcterms:W3CDTF">1997-07-18T05:00:47Z</dcterms:created>
  <dcterms:modified xsi:type="dcterms:W3CDTF">2023-06-01T08:46:03Z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