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8135" windowHeight="7935"/>
  </bookViews>
  <sheets>
    <sheet name="공시송달" sheetId="1" r:id="rId1"/>
  </sheets>
  <definedNames>
    <definedName name="_xlnm._FilterDatabase" localSheetId="0" hidden="1">공시송달!$P$2:$P$107</definedName>
    <definedName name="_xlnm.Print_Area" localSheetId="0">공시송달!$A$1:$R$131</definedName>
    <definedName name="_xlnm.Print_Titles" localSheetId="0">공시송달!$1:$2</definedName>
  </definedNames>
  <calcPr calcId="124519" fullCalcOnLoad="1"/>
</workbook>
</file>

<file path=xl/calcChain.xml><?xml version="1.0" encoding="utf-8"?>
<calcChain xmlns="http://schemas.openxmlformats.org/spreadsheetml/2006/main">
  <c r="O131" i="1"/>
  <c r="M131"/>
  <c r="K131"/>
  <c r="I130"/>
  <c r="O130" s="1"/>
  <c r="O129"/>
  <c r="M129"/>
  <c r="K129"/>
  <c r="O128"/>
  <c r="M128"/>
  <c r="K128"/>
  <c r="O127"/>
  <c r="M127"/>
  <c r="K127"/>
  <c r="O126"/>
  <c r="M126"/>
  <c r="K126"/>
  <c r="I125"/>
  <c r="O125" s="1"/>
  <c r="I124"/>
  <c r="O124" s="1"/>
  <c r="I123"/>
  <c r="O123" s="1"/>
  <c r="O122"/>
  <c r="M122"/>
  <c r="K122"/>
  <c r="I121"/>
  <c r="M121" s="1"/>
  <c r="I120"/>
  <c r="M120" s="1"/>
  <c r="I119"/>
  <c r="M119" s="1"/>
  <c r="O118"/>
  <c r="M118"/>
  <c r="K118"/>
  <c r="O117"/>
  <c r="M117"/>
  <c r="K117"/>
  <c r="I116"/>
  <c r="M116" s="1"/>
  <c r="O115"/>
  <c r="M115"/>
  <c r="K115"/>
  <c r="O114"/>
  <c r="M114"/>
  <c r="K114"/>
  <c r="O113"/>
  <c r="M113"/>
  <c r="K113"/>
  <c r="O112"/>
  <c r="M112"/>
  <c r="K112"/>
  <c r="O111"/>
  <c r="M111"/>
  <c r="K111"/>
  <c r="O110"/>
  <c r="M110"/>
  <c r="K110"/>
  <c r="I109"/>
  <c r="M109" s="1"/>
  <c r="O108"/>
  <c r="M108"/>
  <c r="K108"/>
  <c r="O107"/>
  <c r="M107"/>
  <c r="K107"/>
  <c r="I106"/>
  <c r="M106" s="1"/>
  <c r="O105"/>
  <c r="M105"/>
  <c r="K105"/>
  <c r="O104"/>
  <c r="M104"/>
  <c r="K104"/>
  <c r="I103"/>
  <c r="M103" s="1"/>
  <c r="O102"/>
  <c r="M102"/>
  <c r="K102"/>
  <c r="O101"/>
  <c r="M101"/>
  <c r="K101"/>
  <c r="I100"/>
  <c r="M100" s="1"/>
  <c r="I99"/>
  <c r="M99" s="1"/>
  <c r="O98"/>
  <c r="M98"/>
  <c r="K98"/>
  <c r="O97"/>
  <c r="M97"/>
  <c r="K97"/>
  <c r="O96"/>
  <c r="M96"/>
  <c r="K96"/>
  <c r="O95"/>
  <c r="M95"/>
  <c r="K95"/>
  <c r="I94"/>
  <c r="M94" s="1"/>
  <c r="O93"/>
  <c r="M93"/>
  <c r="K93"/>
  <c r="I92"/>
  <c r="O92" s="1"/>
  <c r="O91"/>
  <c r="M91"/>
  <c r="K91"/>
  <c r="I90"/>
  <c r="M90" s="1"/>
  <c r="O89"/>
  <c r="M89"/>
  <c r="K89"/>
  <c r="O88"/>
  <c r="M88"/>
  <c r="K88"/>
  <c r="I87"/>
  <c r="M87" s="1"/>
  <c r="O86"/>
  <c r="M86"/>
  <c r="K86"/>
  <c r="I85"/>
  <c r="O85" s="1"/>
  <c r="O84"/>
  <c r="M84"/>
  <c r="K84"/>
  <c r="O83"/>
  <c r="M83"/>
  <c r="K83"/>
  <c r="I82"/>
  <c r="O82" s="1"/>
  <c r="O81"/>
  <c r="M81"/>
  <c r="K81"/>
  <c r="O80"/>
  <c r="M80"/>
  <c r="K80"/>
  <c r="O79"/>
  <c r="M79"/>
  <c r="K79"/>
  <c r="O78"/>
  <c r="M78"/>
  <c r="K78"/>
  <c r="I77"/>
  <c r="O77" s="1"/>
  <c r="I76"/>
  <c r="O76" s="1"/>
  <c r="O75"/>
  <c r="M75"/>
  <c r="K75"/>
  <c r="O74"/>
  <c r="M74"/>
  <c r="K74"/>
  <c r="O73"/>
  <c r="M73"/>
  <c r="K73"/>
  <c r="I72"/>
  <c r="M72" s="1"/>
  <c r="O71"/>
  <c r="M71"/>
  <c r="K71"/>
  <c r="O70"/>
  <c r="M70"/>
  <c r="K70"/>
  <c r="I69"/>
  <c r="M69" s="1"/>
  <c r="O68"/>
  <c r="M68"/>
  <c r="K68"/>
  <c r="I67"/>
  <c r="O67" s="1"/>
  <c r="O66"/>
  <c r="M66"/>
  <c r="K66"/>
  <c r="I65"/>
  <c r="M65" s="1"/>
  <c r="I64"/>
  <c r="M64" s="1"/>
  <c r="I62"/>
  <c r="M62" s="1"/>
  <c r="O61"/>
  <c r="M61"/>
  <c r="K61"/>
  <c r="I60"/>
  <c r="O60" s="1"/>
  <c r="O59"/>
  <c r="M59"/>
  <c r="K59"/>
  <c r="I58"/>
  <c r="M58" s="1"/>
  <c r="O57"/>
  <c r="M57"/>
  <c r="K57"/>
  <c r="I56"/>
  <c r="O56" s="1"/>
  <c r="I55"/>
  <c r="O55" s="1"/>
  <c r="I54"/>
  <c r="O54" s="1"/>
  <c r="O53"/>
  <c r="M53"/>
  <c r="K53"/>
  <c r="O52"/>
  <c r="M52"/>
  <c r="K52"/>
  <c r="O51"/>
  <c r="M51"/>
  <c r="K51"/>
  <c r="O50"/>
  <c r="M50"/>
  <c r="K50"/>
  <c r="O49"/>
  <c r="M49"/>
  <c r="K49"/>
  <c r="I48"/>
  <c r="I47"/>
  <c r="I46"/>
  <c r="I45"/>
  <c r="I44"/>
  <c r="O43"/>
  <c r="M43"/>
  <c r="K43"/>
  <c r="I42"/>
  <c r="M42" s="1"/>
  <c r="I41"/>
  <c r="M41" s="1"/>
  <c r="I40"/>
  <c r="M40" s="1"/>
  <c r="I39"/>
  <c r="M39" s="1"/>
  <c r="I38"/>
  <c r="M38" s="1"/>
  <c r="I37"/>
  <c r="M37" s="1"/>
  <c r="O36"/>
  <c r="M36"/>
  <c r="K36"/>
  <c r="O35"/>
  <c r="M35"/>
  <c r="K35"/>
  <c r="O34"/>
  <c r="M34"/>
  <c r="K34"/>
  <c r="O33"/>
  <c r="M33"/>
  <c r="K33"/>
  <c r="O32"/>
  <c r="M32"/>
  <c r="K32"/>
  <c r="O31"/>
  <c r="M31"/>
  <c r="K31"/>
  <c r="I30"/>
  <c r="M30" s="1"/>
  <c r="O29"/>
  <c r="M29"/>
  <c r="K29"/>
  <c r="O28"/>
  <c r="M28"/>
  <c r="K28"/>
  <c r="I27"/>
  <c r="M27" s="1"/>
  <c r="O26"/>
  <c r="M26"/>
  <c r="K26"/>
  <c r="I25"/>
  <c r="O25" s="1"/>
  <c r="O24"/>
  <c r="M24"/>
  <c r="K24"/>
  <c r="O23"/>
  <c r="M23"/>
  <c r="K23"/>
  <c r="O22"/>
  <c r="M22"/>
  <c r="K22"/>
  <c r="I21"/>
  <c r="M21" s="1"/>
  <c r="I20"/>
  <c r="M20" s="1"/>
  <c r="I19"/>
  <c r="M19" s="1"/>
  <c r="I18"/>
  <c r="M18" s="1"/>
  <c r="I17"/>
  <c r="M17" s="1"/>
  <c r="I16"/>
  <c r="M16" s="1"/>
  <c r="O15"/>
  <c r="M15"/>
  <c r="K15"/>
  <c r="O14"/>
  <c r="M14"/>
  <c r="K14"/>
  <c r="O13"/>
  <c r="M13"/>
  <c r="K13"/>
  <c r="O12"/>
  <c r="M12"/>
  <c r="K12"/>
  <c r="I10"/>
  <c r="M10" s="1"/>
  <c r="O9"/>
  <c r="M9"/>
  <c r="K9"/>
  <c r="O8"/>
  <c r="M8"/>
  <c r="K8"/>
  <c r="I7"/>
  <c r="M7" s="1"/>
  <c r="O6"/>
  <c r="M6"/>
  <c r="K6"/>
  <c r="I5"/>
  <c r="O5" s="1"/>
  <c r="O4"/>
  <c r="M4"/>
  <c r="K4"/>
  <c r="I3"/>
  <c r="M3" s="1"/>
  <c r="K3" l="1"/>
  <c r="O3"/>
  <c r="M5"/>
  <c r="K7"/>
  <c r="O7"/>
  <c r="K10"/>
  <c r="O10"/>
  <c r="K16"/>
  <c r="O16"/>
  <c r="K17"/>
  <c r="O17"/>
  <c r="K18"/>
  <c r="O18"/>
  <c r="K19"/>
  <c r="O19"/>
  <c r="K20"/>
  <c r="O20"/>
  <c r="K21"/>
  <c r="O21"/>
  <c r="M25"/>
  <c r="K27"/>
  <c r="O27"/>
  <c r="K30"/>
  <c r="O30"/>
  <c r="K37"/>
  <c r="O37"/>
  <c r="K38"/>
  <c r="O38"/>
  <c r="K39"/>
  <c r="O39"/>
  <c r="K40"/>
  <c r="O40"/>
  <c r="K41"/>
  <c r="O41"/>
  <c r="K42"/>
  <c r="O42"/>
  <c r="M54"/>
  <c r="M55"/>
  <c r="M56"/>
  <c r="K58"/>
  <c r="O58"/>
  <c r="M60"/>
  <c r="K62"/>
  <c r="O62"/>
  <c r="K64"/>
  <c r="O64"/>
  <c r="K65"/>
  <c r="O65"/>
  <c r="M67"/>
  <c r="K69"/>
  <c r="O69"/>
  <c r="K72"/>
  <c r="O72"/>
  <c r="M76"/>
  <c r="M77"/>
  <c r="M82"/>
  <c r="M85"/>
  <c r="K87"/>
  <c r="O87"/>
  <c r="K90"/>
  <c r="O90"/>
  <c r="M92"/>
  <c r="K94"/>
  <c r="O94"/>
  <c r="K99"/>
  <c r="O99"/>
  <c r="K100"/>
  <c r="O100"/>
  <c r="K103"/>
  <c r="O103"/>
  <c r="K106"/>
  <c r="O106"/>
  <c r="K109"/>
  <c r="O109"/>
  <c r="K116"/>
  <c r="O116"/>
  <c r="K119"/>
  <c r="O119"/>
  <c r="K120"/>
  <c r="O120"/>
  <c r="K121"/>
  <c r="O121"/>
  <c r="M123"/>
  <c r="M124"/>
  <c r="M125"/>
  <c r="M130"/>
  <c r="K5"/>
  <c r="K25"/>
  <c r="K54"/>
  <c r="K55"/>
  <c r="K56"/>
  <c r="K60"/>
  <c r="K67"/>
  <c r="K76"/>
  <c r="K77"/>
  <c r="K82"/>
  <c r="K85"/>
  <c r="K92"/>
  <c r="K123"/>
  <c r="K124"/>
  <c r="K125"/>
  <c r="K130"/>
</calcChain>
</file>

<file path=xl/sharedStrings.xml><?xml version="1.0" encoding="utf-8"?>
<sst xmlns="http://schemas.openxmlformats.org/spreadsheetml/2006/main" count="706" uniqueCount="360">
  <si>
    <t>연번</t>
    <phoneticPr fontId="2" type="noConversion"/>
  </si>
  <si>
    <t>소재지</t>
    <phoneticPr fontId="2" type="noConversion"/>
  </si>
  <si>
    <t>지  번</t>
    <phoneticPr fontId="2" type="noConversion"/>
  </si>
  <si>
    <t>지목</t>
  </si>
  <si>
    <t>공부면적
(㎡)</t>
    <phoneticPr fontId="2" type="noConversion"/>
  </si>
  <si>
    <t>편입면적
(㎡)</t>
    <phoneticPr fontId="2" type="noConversion"/>
  </si>
  <si>
    <t xml:space="preserve">감정평가 가격 </t>
    <phoneticPr fontId="2" type="noConversion"/>
  </si>
  <si>
    <t>소유자 인적사항</t>
    <phoneticPr fontId="2" type="noConversion"/>
  </si>
  <si>
    <t>송달불능사유</t>
    <phoneticPr fontId="2" type="noConversion"/>
  </si>
  <si>
    <t>㎡ 단가</t>
    <phoneticPr fontId="2" type="noConversion"/>
  </si>
  <si>
    <t>삼창평가법인
감정액</t>
    <phoneticPr fontId="2" type="noConversion"/>
  </si>
  <si>
    <t>제일평가법인
감정액</t>
    <phoneticPr fontId="2" type="noConversion"/>
  </si>
  <si>
    <t>한국감정원
감정액</t>
    <phoneticPr fontId="2" type="noConversion"/>
  </si>
  <si>
    <t>성명</t>
    <phoneticPr fontId="2" type="noConversion"/>
  </si>
  <si>
    <t>주 소</t>
    <phoneticPr fontId="2" type="noConversion"/>
  </si>
  <si>
    <t>1</t>
    <phoneticPr fontId="2" type="noConversion"/>
  </si>
  <si>
    <t>지정면 신평리</t>
  </si>
  <si>
    <t>-</t>
    <phoneticPr fontId="2" type="noConversion"/>
  </si>
  <si>
    <t>임</t>
  </si>
  <si>
    <t>구양숙</t>
    <phoneticPr fontId="2" type="noConversion"/>
  </si>
  <si>
    <t>서울 노원구 상계동 1295 
상계우방 아파트 102-1701</t>
    <phoneticPr fontId="2" type="noConversion"/>
  </si>
  <si>
    <t>폐문부재 5/28</t>
    <phoneticPr fontId="2" type="noConversion"/>
  </si>
  <si>
    <t>2</t>
    <phoneticPr fontId="2" type="noConversion"/>
  </si>
  <si>
    <t>지정면 가곡리</t>
  </si>
  <si>
    <t>박영기</t>
    <phoneticPr fontId="2" type="noConversion"/>
  </si>
  <si>
    <t>서울 성동구 옥수동 60 
옥수강변풍림아이원 103-803</t>
    <phoneticPr fontId="2" type="noConversion"/>
  </si>
  <si>
    <t>수취인부재 5/28</t>
    <phoneticPr fontId="2" type="noConversion"/>
  </si>
  <si>
    <t>3</t>
    <phoneticPr fontId="2" type="noConversion"/>
  </si>
  <si>
    <t>이수진</t>
  </si>
  <si>
    <t>정정순</t>
  </si>
  <si>
    <t>전</t>
  </si>
  <si>
    <t>산</t>
  </si>
  <si>
    <t>이경희</t>
  </si>
  <si>
    <t>호저면 무장리</t>
  </si>
  <si>
    <t>정병선</t>
  </si>
  <si>
    <t>도</t>
  </si>
  <si>
    <t>이민의</t>
  </si>
  <si>
    <t>경기 양평군 양동면 단석리</t>
  </si>
  <si>
    <t>이길영</t>
  </si>
  <si>
    <t>박미자</t>
  </si>
  <si>
    <t>김판선</t>
  </si>
  <si>
    <t>서정민</t>
  </si>
  <si>
    <t>목</t>
  </si>
  <si>
    <t>답</t>
  </si>
  <si>
    <t>김성호</t>
  </si>
  <si>
    <t>28</t>
    <phoneticPr fontId="2" type="noConversion"/>
  </si>
  <si>
    <t>29</t>
    <phoneticPr fontId="2" type="noConversion"/>
  </si>
  <si>
    <t>30</t>
    <phoneticPr fontId="2" type="noConversion"/>
  </si>
  <si>
    <t>31</t>
    <phoneticPr fontId="2" type="noConversion"/>
  </si>
  <si>
    <t>32</t>
    <phoneticPr fontId="2" type="noConversion"/>
  </si>
  <si>
    <t>33</t>
    <phoneticPr fontId="2" type="noConversion"/>
  </si>
  <si>
    <t>김진규</t>
  </si>
  <si>
    <t>서울 강서구 화곡동 56-621</t>
  </si>
  <si>
    <t>34</t>
    <phoneticPr fontId="2" type="noConversion"/>
  </si>
  <si>
    <t>박명우</t>
  </si>
  <si>
    <t>경기 여주군 대신면 가산리</t>
  </si>
  <si>
    <t>35</t>
    <phoneticPr fontId="2" type="noConversion"/>
  </si>
  <si>
    <t>최종도</t>
  </si>
  <si>
    <t>36</t>
    <phoneticPr fontId="2" type="noConversion"/>
  </si>
  <si>
    <t>37</t>
    <phoneticPr fontId="2" type="noConversion"/>
  </si>
  <si>
    <t>38</t>
    <phoneticPr fontId="2" type="noConversion"/>
  </si>
  <si>
    <t>39</t>
    <phoneticPr fontId="2" type="noConversion"/>
  </si>
  <si>
    <t>장미애</t>
  </si>
  <si>
    <t>40</t>
    <phoneticPr fontId="2" type="noConversion"/>
  </si>
  <si>
    <t>황재희</t>
  </si>
  <si>
    <t>41</t>
    <phoneticPr fontId="2" type="noConversion"/>
  </si>
  <si>
    <t>42</t>
    <phoneticPr fontId="2" type="noConversion"/>
  </si>
  <si>
    <t>43</t>
    <phoneticPr fontId="2" type="noConversion"/>
  </si>
  <si>
    <t>백영민</t>
  </si>
  <si>
    <t>44</t>
    <phoneticPr fontId="2" type="noConversion"/>
  </si>
  <si>
    <t>이은희</t>
  </si>
  <si>
    <t>45</t>
    <phoneticPr fontId="2" type="noConversion"/>
  </si>
  <si>
    <t>46</t>
    <phoneticPr fontId="2" type="noConversion"/>
  </si>
  <si>
    <t>문명춘</t>
  </si>
  <si>
    <t>서울 동작구 사당동 319-1</t>
  </si>
  <si>
    <t>47</t>
    <phoneticPr fontId="2" type="noConversion"/>
  </si>
  <si>
    <t>48</t>
    <phoneticPr fontId="2" type="noConversion"/>
  </si>
  <si>
    <t>표규현</t>
  </si>
  <si>
    <t>49</t>
    <phoneticPr fontId="2" type="noConversion"/>
  </si>
  <si>
    <t>50</t>
    <phoneticPr fontId="2" type="noConversion"/>
  </si>
  <si>
    <t>임춘자</t>
  </si>
  <si>
    <t>51</t>
    <phoneticPr fontId="2" type="noConversion"/>
  </si>
  <si>
    <t>박대순</t>
  </si>
  <si>
    <t>52</t>
    <phoneticPr fontId="2" type="noConversion"/>
  </si>
  <si>
    <t>53</t>
    <phoneticPr fontId="2" type="noConversion"/>
  </si>
  <si>
    <t>한원일</t>
  </si>
  <si>
    <t>54</t>
    <phoneticPr fontId="2" type="noConversion"/>
  </si>
  <si>
    <t>김정예</t>
  </si>
  <si>
    <t>55</t>
    <phoneticPr fontId="2" type="noConversion"/>
  </si>
  <si>
    <t>박정상</t>
  </si>
  <si>
    <t>56</t>
    <phoneticPr fontId="2" type="noConversion"/>
  </si>
  <si>
    <t>57</t>
    <phoneticPr fontId="2" type="noConversion"/>
  </si>
  <si>
    <t>김정화</t>
  </si>
  <si>
    <t>58</t>
    <phoneticPr fontId="2" type="noConversion"/>
  </si>
  <si>
    <t>김동명</t>
  </si>
  <si>
    <t>59</t>
    <phoneticPr fontId="2" type="noConversion"/>
  </si>
  <si>
    <t>김재주</t>
  </si>
  <si>
    <t>60</t>
    <phoneticPr fontId="2" type="noConversion"/>
  </si>
  <si>
    <t>조준호</t>
  </si>
  <si>
    <t>61</t>
    <phoneticPr fontId="2" type="noConversion"/>
  </si>
  <si>
    <t>송명자</t>
  </si>
  <si>
    <t>62</t>
    <phoneticPr fontId="2" type="noConversion"/>
  </si>
  <si>
    <t>최배윤</t>
  </si>
  <si>
    <t>63</t>
    <phoneticPr fontId="2" type="noConversion"/>
  </si>
  <si>
    <t>64</t>
    <phoneticPr fontId="2" type="noConversion"/>
  </si>
  <si>
    <t>김명옥</t>
  </si>
  <si>
    <t>65</t>
    <phoneticPr fontId="2" type="noConversion"/>
  </si>
  <si>
    <t>66</t>
    <phoneticPr fontId="2" type="noConversion"/>
  </si>
  <si>
    <t>67</t>
    <phoneticPr fontId="2" type="noConversion"/>
  </si>
  <si>
    <t>김춘희</t>
  </si>
  <si>
    <t>68</t>
    <phoneticPr fontId="2" type="noConversion"/>
  </si>
  <si>
    <t>강은희</t>
  </si>
  <si>
    <t>69</t>
    <phoneticPr fontId="2" type="noConversion"/>
  </si>
  <si>
    <t>원용묵</t>
  </si>
  <si>
    <t>70</t>
    <phoneticPr fontId="2" type="noConversion"/>
  </si>
  <si>
    <t>71</t>
    <phoneticPr fontId="2" type="noConversion"/>
  </si>
  <si>
    <t>맹주은</t>
  </si>
  <si>
    <t>72</t>
    <phoneticPr fontId="2" type="noConversion"/>
  </si>
  <si>
    <t>문옥인</t>
  </si>
  <si>
    <t>73</t>
    <phoneticPr fontId="2" type="noConversion"/>
  </si>
  <si>
    <t>서인석</t>
  </si>
  <si>
    <t>서울 중랑구 면목동 192-7</t>
  </si>
  <si>
    <t>대</t>
  </si>
  <si>
    <t>74</t>
    <phoneticPr fontId="2" type="noConversion"/>
  </si>
  <si>
    <t>구종숙</t>
  </si>
  <si>
    <t>75</t>
    <phoneticPr fontId="2" type="noConversion"/>
  </si>
  <si>
    <t>김희숙</t>
  </si>
  <si>
    <t>76</t>
    <phoneticPr fontId="2" type="noConversion"/>
  </si>
  <si>
    <t>이옥주</t>
  </si>
  <si>
    <t>77</t>
    <phoneticPr fontId="2" type="noConversion"/>
  </si>
  <si>
    <t>78</t>
    <phoneticPr fontId="2" type="noConversion"/>
  </si>
  <si>
    <t>79</t>
    <phoneticPr fontId="2" type="noConversion"/>
  </si>
  <si>
    <t>80</t>
    <phoneticPr fontId="2" type="noConversion"/>
  </si>
  <si>
    <t>남철호</t>
  </si>
  <si>
    <t>원필호</t>
  </si>
  <si>
    <t>묘</t>
  </si>
  <si>
    <t>정동원</t>
  </si>
  <si>
    <t>권은분</t>
  </si>
  <si>
    <t>경기 고양시 덕양구 토당동 36-28
 오복타운 108-303</t>
    <phoneticPr fontId="2" type="noConversion"/>
  </si>
  <si>
    <t>폐문부재 5/27</t>
    <phoneticPr fontId="2" type="noConversion"/>
  </si>
  <si>
    <t>4</t>
    <phoneticPr fontId="2" type="noConversion"/>
  </si>
  <si>
    <t>-</t>
    <phoneticPr fontId="2" type="noConversion"/>
  </si>
  <si>
    <t>정은희</t>
    <phoneticPr fontId="2" type="noConversion"/>
  </si>
  <si>
    <t>인천광역시 서구 당하동 당하지구 60블럭 
1,2 롯트 케이씨씨 스위첸아파트515-1501</t>
    <phoneticPr fontId="2" type="noConversion"/>
  </si>
  <si>
    <t>폐문부재 5/22</t>
    <phoneticPr fontId="2" type="noConversion"/>
  </si>
  <si>
    <t>5</t>
    <phoneticPr fontId="2" type="noConversion"/>
  </si>
  <si>
    <t>경기 의왕시 오전동 21
 진달래아파트 104-1503</t>
    <phoneticPr fontId="2" type="noConversion"/>
  </si>
  <si>
    <t>폐문부재 5/23</t>
    <phoneticPr fontId="2" type="noConversion"/>
  </si>
  <si>
    <t>-</t>
    <phoneticPr fontId="2" type="noConversion"/>
  </si>
  <si>
    <t>6</t>
    <phoneticPr fontId="2" type="noConversion"/>
  </si>
  <si>
    <t>원정호</t>
    <phoneticPr fontId="2" type="noConversion"/>
  </si>
  <si>
    <t>강원 원주시 태장동 682
현대아파트 102-1002</t>
    <phoneticPr fontId="2" type="noConversion"/>
  </si>
  <si>
    <t>수취인부재 5/22</t>
    <phoneticPr fontId="2" type="noConversion"/>
  </si>
  <si>
    <t>7</t>
    <phoneticPr fontId="2" type="noConversion"/>
  </si>
  <si>
    <t>강원 원주시 단계동 
894-11 (18/2) 2층</t>
    <phoneticPr fontId="2" type="noConversion"/>
  </si>
  <si>
    <t>수취인미거주 5/21</t>
    <phoneticPr fontId="2" type="noConversion"/>
  </si>
  <si>
    <t>-</t>
    <phoneticPr fontId="2" type="noConversion"/>
  </si>
  <si>
    <t>8</t>
    <phoneticPr fontId="2" type="noConversion"/>
  </si>
  <si>
    <t>지강현</t>
    <phoneticPr fontId="2" type="noConversion"/>
  </si>
  <si>
    <t>강원 원주시 학성동 
1054-1   4/4</t>
    <phoneticPr fontId="2" type="noConversion"/>
  </si>
  <si>
    <t>이사 5/21</t>
    <phoneticPr fontId="2" type="noConversion"/>
  </si>
  <si>
    <t>9</t>
    <phoneticPr fontId="2" type="noConversion"/>
  </si>
  <si>
    <t>이병찬</t>
    <phoneticPr fontId="2" type="noConversion"/>
  </si>
  <si>
    <t>강원 원주시 학성동 446</t>
    <phoneticPr fontId="2" type="noConversion"/>
  </si>
  <si>
    <t>이사 5/21
사망말소</t>
    <phoneticPr fontId="2" type="noConversion"/>
  </si>
  <si>
    <t>10</t>
    <phoneticPr fontId="2" type="noConversion"/>
  </si>
  <si>
    <t>김정수</t>
    <phoneticPr fontId="2" type="noConversion"/>
  </si>
  <si>
    <t>서울 광진구 자양동 762 
한라아파트 101-602</t>
    <phoneticPr fontId="2" type="noConversion"/>
  </si>
  <si>
    <t>수취인불명 5/21</t>
    <phoneticPr fontId="2" type="noConversion"/>
  </si>
  <si>
    <t>11</t>
    <phoneticPr fontId="2" type="noConversion"/>
  </si>
  <si>
    <t>김한순</t>
    <phoneticPr fontId="2" type="noConversion"/>
  </si>
  <si>
    <t>인천시 연수구 연수
1동 515-7 (2층)</t>
    <phoneticPr fontId="2" type="noConversion"/>
  </si>
  <si>
    <t>12</t>
    <phoneticPr fontId="2" type="noConversion"/>
  </si>
  <si>
    <t>경기도 고양시 일산서구 주엽2동 32 문촌마을 
301-602</t>
    <phoneticPr fontId="2" type="noConversion"/>
  </si>
  <si>
    <t>이사 5/21</t>
    <phoneticPr fontId="2" type="noConversion"/>
  </si>
  <si>
    <t>13</t>
    <phoneticPr fontId="2" type="noConversion"/>
  </si>
  <si>
    <t>-</t>
    <phoneticPr fontId="2" type="noConversion"/>
  </si>
  <si>
    <t>남상구</t>
    <phoneticPr fontId="2" type="noConversion"/>
  </si>
  <si>
    <t>서울 서초구 서초동 130 삼호가든맨션 
에프-907</t>
    <phoneticPr fontId="2" type="noConversion"/>
  </si>
  <si>
    <t>수취인미거주 5/21</t>
    <phoneticPr fontId="2" type="noConversion"/>
  </si>
  <si>
    <t>14</t>
    <phoneticPr fontId="2" type="noConversion"/>
  </si>
  <si>
    <t>수취인불명 5/23</t>
    <phoneticPr fontId="2" type="noConversion"/>
  </si>
  <si>
    <t>15</t>
    <phoneticPr fontId="2" type="noConversion"/>
  </si>
  <si>
    <t>-</t>
    <phoneticPr fontId="2" type="noConversion"/>
  </si>
  <si>
    <t>정봉철</t>
    <phoneticPr fontId="2" type="noConversion"/>
  </si>
  <si>
    <t>서울시 광진구 구의동 257-100  14/8</t>
    <phoneticPr fontId="2" type="noConversion"/>
  </si>
  <si>
    <t>수취인불명 5/22
원주시유지</t>
    <phoneticPr fontId="2" type="noConversion"/>
  </si>
  <si>
    <t>16</t>
    <phoneticPr fontId="2" type="noConversion"/>
  </si>
  <si>
    <t>경기 양평군 양동면 
단석리</t>
    <phoneticPr fontId="2" type="noConversion"/>
  </si>
  <si>
    <t>수취인불명 5/23
원주시유지</t>
    <phoneticPr fontId="2" type="noConversion"/>
  </si>
  <si>
    <t>17</t>
    <phoneticPr fontId="2" type="noConversion"/>
  </si>
  <si>
    <t>-</t>
    <phoneticPr fontId="2" type="noConversion"/>
  </si>
  <si>
    <t>서울 동작구 신대방동 565 
우성아파트 3-302</t>
    <phoneticPr fontId="2" type="noConversion"/>
  </si>
  <si>
    <t>이사 5/21</t>
    <phoneticPr fontId="2" type="noConversion"/>
  </si>
  <si>
    <t>18</t>
    <phoneticPr fontId="2" type="noConversion"/>
  </si>
  <si>
    <t>-</t>
    <phoneticPr fontId="2" type="noConversion"/>
  </si>
  <si>
    <t>이영자</t>
    <phoneticPr fontId="2" type="noConversion"/>
  </si>
  <si>
    <t>경기 수원시 팔달구 우만동 600  월드메르디앙아파트 114-1403</t>
    <phoneticPr fontId="2" type="noConversion"/>
  </si>
  <si>
    <t>19</t>
    <phoneticPr fontId="2" type="noConversion"/>
  </si>
  <si>
    <t>서울시 서초구 서초동 1315 
진흥아파트 6-1103</t>
    <phoneticPr fontId="2" type="noConversion"/>
  </si>
  <si>
    <t>수취인불명 5/21</t>
    <phoneticPr fontId="2" type="noConversion"/>
  </si>
  <si>
    <t>20</t>
    <phoneticPr fontId="2" type="noConversion"/>
  </si>
  <si>
    <t>주식회사
나산건설</t>
    <phoneticPr fontId="2" type="noConversion"/>
  </si>
  <si>
    <t>경기도 성남시
 분당구 서현동 88 
지엔느빌딩 2층</t>
    <phoneticPr fontId="2" type="noConversion"/>
  </si>
  <si>
    <t>수취인불명 5/9,5/21</t>
    <phoneticPr fontId="2" type="noConversion"/>
  </si>
  <si>
    <t>21</t>
    <phoneticPr fontId="2" type="noConversion"/>
  </si>
  <si>
    <t>22</t>
    <phoneticPr fontId="2" type="noConversion"/>
  </si>
  <si>
    <t>경기 성남시 분당구 
수내동 36 
양지마을 208-1302</t>
    <phoneticPr fontId="2" type="noConversion"/>
  </si>
  <si>
    <t>이사 5/21</t>
    <phoneticPr fontId="2" type="noConversion"/>
  </si>
  <si>
    <t>23</t>
    <phoneticPr fontId="2" type="noConversion"/>
  </si>
  <si>
    <t>-</t>
    <phoneticPr fontId="2" type="noConversion"/>
  </si>
  <si>
    <t>이정기</t>
    <phoneticPr fontId="2" type="noConversion"/>
  </si>
  <si>
    <t>경기 양주시 삼숭동 683-1
GS양주자이 A 309-1104</t>
    <phoneticPr fontId="2" type="noConversion"/>
  </si>
  <si>
    <t>이사 5/23</t>
    <phoneticPr fontId="2" type="noConversion"/>
  </si>
  <si>
    <t>24</t>
    <phoneticPr fontId="2" type="noConversion"/>
  </si>
  <si>
    <t>주식회사
삼흥센추리</t>
    <phoneticPr fontId="2" type="noConversion"/>
  </si>
  <si>
    <t>서울 강남구 역삼동 822-2
 케이타워8층</t>
    <phoneticPr fontId="2" type="noConversion"/>
  </si>
  <si>
    <t>25</t>
    <phoneticPr fontId="2" type="noConversion"/>
  </si>
  <si>
    <t>주식회사
신흥
인베스트</t>
    <phoneticPr fontId="2" type="noConversion"/>
  </si>
  <si>
    <t>서울 강남구 논현동 1 
삼주빌딩 10층</t>
    <phoneticPr fontId="2" type="noConversion"/>
  </si>
  <si>
    <t>수취인미거주 5/21</t>
    <phoneticPr fontId="2" type="noConversion"/>
  </si>
  <si>
    <t>26</t>
    <phoneticPr fontId="2" type="noConversion"/>
  </si>
  <si>
    <t>김선열</t>
    <phoneticPr fontId="2" type="noConversion"/>
  </si>
  <si>
    <t>서울시 은평구 
불광동 445-368</t>
    <phoneticPr fontId="2" type="noConversion"/>
  </si>
  <si>
    <t>수취인불명 5/21</t>
    <phoneticPr fontId="2" type="noConversion"/>
  </si>
  <si>
    <t>27</t>
    <phoneticPr fontId="2" type="noConversion"/>
  </si>
  <si>
    <t>인천광역시 부평구 부개동 381-14</t>
    <phoneticPr fontId="2" type="noConversion"/>
  </si>
  <si>
    <t>이사 5/21</t>
    <phoneticPr fontId="2" type="noConversion"/>
  </si>
  <si>
    <t>-</t>
    <phoneticPr fontId="2" type="noConversion"/>
  </si>
  <si>
    <t>윤제하</t>
    <phoneticPr fontId="2" type="noConversion"/>
  </si>
  <si>
    <t>강원 원주시 지정면 
가곡리 518</t>
    <phoneticPr fontId="2" type="noConversion"/>
  </si>
  <si>
    <t>수취인불명 5/21</t>
    <phoneticPr fontId="2" type="noConversion"/>
  </si>
  <si>
    <t>-</t>
    <phoneticPr fontId="2" type="noConversion"/>
  </si>
  <si>
    <t>수취인불명 5/21</t>
    <phoneticPr fontId="2" type="noConversion"/>
  </si>
  <si>
    <t>-</t>
    <phoneticPr fontId="2" type="noConversion"/>
  </si>
  <si>
    <t>서울시 강남구 
도곡동 199-4 
거성빌라 2동 201호</t>
    <phoneticPr fontId="2" type="noConversion"/>
  </si>
  <si>
    <t>이사 5/21</t>
    <phoneticPr fontId="2" type="noConversion"/>
  </si>
  <si>
    <t>박광일</t>
    <phoneticPr fontId="2" type="noConversion"/>
  </si>
  <si>
    <t>원주시 지정면 가곡리 41</t>
    <phoneticPr fontId="2" type="noConversion"/>
  </si>
  <si>
    <t>수취인부재 5/27</t>
    <phoneticPr fontId="2" type="noConversion"/>
  </si>
  <si>
    <t>-</t>
    <phoneticPr fontId="2" type="noConversion"/>
  </si>
  <si>
    <t>윤옥림</t>
    <phoneticPr fontId="2" type="noConversion"/>
  </si>
  <si>
    <t>서울 마포구 염리동 8-139</t>
    <phoneticPr fontId="2" type="noConversion"/>
  </si>
  <si>
    <t>폐문부재 5/21</t>
    <phoneticPr fontId="2" type="noConversion"/>
  </si>
  <si>
    <t>박오목</t>
    <phoneticPr fontId="2" type="noConversion"/>
  </si>
  <si>
    <t>서울 성동구 성수동1가 160-8</t>
    <phoneticPr fontId="2" type="noConversion"/>
  </si>
  <si>
    <t>폐문부재 5/22</t>
    <phoneticPr fontId="2" type="noConversion"/>
  </si>
  <si>
    <t>서울 성동구 
성수동1가 334-1 
우주연립 나-103</t>
    <phoneticPr fontId="2" type="noConversion"/>
  </si>
  <si>
    <t>폐문부재 5/22</t>
    <phoneticPr fontId="2" type="noConversion"/>
  </si>
  <si>
    <t>-</t>
    <phoneticPr fontId="2" type="noConversion"/>
  </si>
  <si>
    <t>서울시 강동구 길동 354-2 202호</t>
    <phoneticPr fontId="2" type="noConversion"/>
  </si>
  <si>
    <t>수취인부재 5/22</t>
    <phoneticPr fontId="2" type="noConversion"/>
  </si>
  <si>
    <t>원은숙</t>
    <phoneticPr fontId="2" type="noConversion"/>
  </si>
  <si>
    <t>서울 강동구 암사동 442 
라인아파트 101-1303</t>
    <phoneticPr fontId="2" type="noConversion"/>
  </si>
  <si>
    <t>주소불명 5/22</t>
    <phoneticPr fontId="2" type="noConversion"/>
  </si>
  <si>
    <t>정은주</t>
    <phoneticPr fontId="2" type="noConversion"/>
  </si>
  <si>
    <t>인천광역시 부평구 
부개동 302-3
서울연립 라-208</t>
    <phoneticPr fontId="2" type="noConversion"/>
  </si>
  <si>
    <t>경기 부천시 원미구 중동 1206-10 4층</t>
    <phoneticPr fontId="2" type="noConversion"/>
  </si>
  <si>
    <t>수취인부재 5/22</t>
    <phoneticPr fontId="2" type="noConversion"/>
  </si>
  <si>
    <t>경기 안양시 동안구 호계동 977
주공A 204-306</t>
    <phoneticPr fontId="2" type="noConversion"/>
  </si>
  <si>
    <t>박현진</t>
    <phoneticPr fontId="2" type="noConversion"/>
  </si>
  <si>
    <t>안산시 단원구 선부동 967 군자주공아파트 901-204</t>
    <phoneticPr fontId="2" type="noConversion"/>
  </si>
  <si>
    <t>폐문부재 5/22</t>
    <phoneticPr fontId="2" type="noConversion"/>
  </si>
  <si>
    <t>폐문부재 5/21</t>
    <phoneticPr fontId="2" type="noConversion"/>
  </si>
  <si>
    <t>-</t>
    <phoneticPr fontId="2" type="noConversion"/>
  </si>
  <si>
    <t>김정화</t>
    <phoneticPr fontId="2" type="noConversion"/>
  </si>
  <si>
    <t>경기도 의정부시
장암동 5번지
장단2단지주공A
207-1102</t>
    <phoneticPr fontId="2" type="noConversion"/>
  </si>
  <si>
    <t>수취인부재 5/22</t>
    <phoneticPr fontId="2" type="noConversion"/>
  </si>
  <si>
    <t>서울시 성북구 정릉동 406  27/6
정릉푸르지오 A 106-1504</t>
    <phoneticPr fontId="2" type="noConversion"/>
  </si>
  <si>
    <t>폐문부재 5/21</t>
    <phoneticPr fontId="2" type="noConversion"/>
  </si>
  <si>
    <t>-</t>
    <phoneticPr fontId="2" type="noConversion"/>
  </si>
  <si>
    <t>송문빈</t>
    <phoneticPr fontId="2" type="noConversion"/>
  </si>
  <si>
    <t>서울시 노원구 상계동 68-29</t>
    <phoneticPr fontId="2" type="noConversion"/>
  </si>
  <si>
    <t>수취인부재 5/20</t>
    <phoneticPr fontId="2" type="noConversion"/>
  </si>
  <si>
    <t>경기 양평군 양평읍 공흥리 883 
주공아파트 102-1302</t>
    <phoneticPr fontId="2" type="noConversion"/>
  </si>
  <si>
    <t>수취인부재 5/22</t>
    <phoneticPr fontId="2" type="noConversion"/>
  </si>
  <si>
    <t>서울시 중랑구 묵동
236-12</t>
    <phoneticPr fontId="2" type="noConversion"/>
  </si>
  <si>
    <t>윤제홍</t>
    <phoneticPr fontId="2" type="noConversion"/>
  </si>
  <si>
    <t>경기 이천시 대월면 사동리 465
현대6차 A 603-902</t>
    <phoneticPr fontId="2" type="noConversion"/>
  </si>
  <si>
    <t>수취인부재 5/21</t>
    <phoneticPr fontId="2" type="noConversion"/>
  </si>
  <si>
    <t>서울 서초구 양재동 207-3 초원빌라 101호</t>
    <phoneticPr fontId="2" type="noConversion"/>
  </si>
  <si>
    <t>수취인부재 5/22</t>
    <phoneticPr fontId="2" type="noConversion"/>
  </si>
  <si>
    <t>-</t>
    <phoneticPr fontId="2" type="noConversion"/>
  </si>
  <si>
    <t>서울 서초구 방배동
780-2  302호</t>
    <phoneticPr fontId="2" type="noConversion"/>
  </si>
  <si>
    <t>수취인부재 5/22</t>
    <phoneticPr fontId="2" type="noConversion"/>
  </si>
  <si>
    <t>-</t>
    <phoneticPr fontId="2" type="noConversion"/>
  </si>
  <si>
    <t>성남시 중원구 은행동
1440-1</t>
    <phoneticPr fontId="2" type="noConversion"/>
  </si>
  <si>
    <t>폐문부재 5/22</t>
    <phoneticPr fontId="2" type="noConversion"/>
  </si>
  <si>
    <t>-</t>
    <phoneticPr fontId="2" type="noConversion"/>
  </si>
  <si>
    <t>이찬애</t>
    <phoneticPr fontId="2" type="noConversion"/>
  </si>
  <si>
    <t>경기 광주시 실촌읍 
곤지암리
343-10 그린빌라 301</t>
    <phoneticPr fontId="2" type="noConversion"/>
  </si>
  <si>
    <t>수취인부재 5/21</t>
    <phoneticPr fontId="2" type="noConversion"/>
  </si>
  <si>
    <t>경기 수원시 영통구 
매탄2동 1168-2</t>
    <phoneticPr fontId="2" type="noConversion"/>
  </si>
  <si>
    <t>폐문부재 5/22</t>
    <phoneticPr fontId="2" type="noConversion"/>
  </si>
  <si>
    <t>-</t>
    <phoneticPr fontId="2" type="noConversion"/>
  </si>
  <si>
    <t>경기 오산시 오산동 848-1 
경일맨션 303</t>
    <phoneticPr fontId="2" type="noConversion"/>
  </si>
  <si>
    <t>수취인부재 5/27</t>
    <phoneticPr fontId="2" type="noConversion"/>
  </si>
  <si>
    <t>-</t>
    <phoneticPr fontId="2" type="noConversion"/>
  </si>
  <si>
    <t>서울시 은평구 갈현동 
434-41
유성하이빌 202호</t>
    <phoneticPr fontId="2" type="noConversion"/>
  </si>
  <si>
    <t>수취인부재 5/26</t>
    <phoneticPr fontId="2" type="noConversion"/>
  </si>
  <si>
    <t>-</t>
    <phoneticPr fontId="2" type="noConversion"/>
  </si>
  <si>
    <t>서울 서대문구 북아현동 
1-571</t>
    <phoneticPr fontId="2" type="noConversion"/>
  </si>
  <si>
    <t>수취인부재 5/27</t>
    <phoneticPr fontId="2" type="noConversion"/>
  </si>
  <si>
    <t>울산 남구 삼산동 172-1 
세양청구마을 108-1008</t>
    <phoneticPr fontId="2" type="noConversion"/>
  </si>
  <si>
    <t>이사 5/27</t>
    <phoneticPr fontId="2" type="noConversion"/>
  </si>
  <si>
    <t>강원 원주시 문막읍 
동화리 문막현진아파트
102-908</t>
    <phoneticPr fontId="2" type="noConversion"/>
  </si>
  <si>
    <t>수취인부재 5/27</t>
    <phoneticPr fontId="2" type="noConversion"/>
  </si>
  <si>
    <t>-</t>
    <phoneticPr fontId="2" type="noConversion"/>
  </si>
  <si>
    <t>윤영구</t>
    <phoneticPr fontId="2" type="noConversion"/>
  </si>
  <si>
    <t>경기도 여주군 강천면 
적금리 산101</t>
    <phoneticPr fontId="2" type="noConversion"/>
  </si>
  <si>
    <t>폐문부재 5/21</t>
    <phoneticPr fontId="2" type="noConversion"/>
  </si>
  <si>
    <t>강원 원주시 명륜동 147-1 
동성아파트 101동 607호</t>
    <phoneticPr fontId="2" type="noConversion"/>
  </si>
  <si>
    <t>보관기일경과 5/26</t>
    <phoneticPr fontId="2" type="noConversion"/>
  </si>
  <si>
    <t>주식회사
애니랜드</t>
    <phoneticPr fontId="2" type="noConversion"/>
  </si>
  <si>
    <t>강원 원주시 단계동 859-4</t>
    <phoneticPr fontId="2" type="noConversion"/>
  </si>
  <si>
    <t>-</t>
    <phoneticPr fontId="2" type="noConversion"/>
  </si>
  <si>
    <t>윤정선</t>
    <phoneticPr fontId="2" type="noConversion"/>
  </si>
  <si>
    <t>강원 원주시 명륜동
847-2 현진에버빌3차 A 
303-605</t>
    <phoneticPr fontId="2" type="noConversion"/>
  </si>
  <si>
    <t>강원 원주시 지정면 가곡리 41</t>
    <phoneticPr fontId="2" type="noConversion"/>
  </si>
  <si>
    <t>보관기일경과 5/26</t>
    <phoneticPr fontId="2" type="noConversion"/>
  </si>
  <si>
    <t>경기 군포시 
산본동 99-15 3층</t>
    <phoneticPr fontId="2" type="noConversion"/>
  </si>
  <si>
    <t>보관기일경과 5/22</t>
    <phoneticPr fontId="2" type="noConversion"/>
  </si>
  <si>
    <t>강원 원주시 지정면 
가곡리 1064</t>
    <phoneticPr fontId="2" type="noConversion"/>
  </si>
  <si>
    <t>보관기일경과 5/27</t>
    <phoneticPr fontId="2" type="noConversion"/>
  </si>
  <si>
    <t>-</t>
    <phoneticPr fontId="2" type="noConversion"/>
  </si>
  <si>
    <t>이정원</t>
    <phoneticPr fontId="2" type="noConversion"/>
  </si>
  <si>
    <t>서울 서대문구 북가좌동 144-393, 502호</t>
    <phoneticPr fontId="2" type="noConversion"/>
  </si>
  <si>
    <t>수취인부재 5/27</t>
    <phoneticPr fontId="2" type="noConversion"/>
  </si>
  <si>
    <t>-</t>
    <phoneticPr fontId="2" type="noConversion"/>
  </si>
  <si>
    <t>경기 성남시 분당구 
구미동 112 
하얀마을 602-203</t>
    <phoneticPr fontId="2" type="noConversion"/>
  </si>
  <si>
    <t>수취인미거주 5/27</t>
    <phoneticPr fontId="2" type="noConversion"/>
  </si>
  <si>
    <t>수취인부재 4/23</t>
    <phoneticPr fontId="2" type="noConversion"/>
  </si>
  <si>
    <t>-</t>
    <phoneticPr fontId="2" type="noConversion"/>
  </si>
  <si>
    <t>서울시 강북구 미아3동 1358
신일해피트리 A 1-404</t>
    <phoneticPr fontId="2" type="noConversion"/>
  </si>
  <si>
    <t>폐문부재 4/21</t>
    <phoneticPr fontId="2" type="noConversion"/>
  </si>
  <si>
    <t>-</t>
    <phoneticPr fontId="2" type="noConversion"/>
  </si>
  <si>
    <t>강원 원주시 단구동 
1453-23</t>
    <phoneticPr fontId="2" type="noConversion"/>
  </si>
  <si>
    <t>보관기일경과 4/24</t>
    <phoneticPr fontId="2" type="noConversion"/>
  </si>
  <si>
    <t>전남 여수시 선원동 53 
금호타운 1-401</t>
    <phoneticPr fontId="2" type="noConversion"/>
  </si>
  <si>
    <t>보관기간경과 4/25</t>
    <phoneticPr fontId="2" type="noConversion"/>
  </si>
  <si>
    <t>진천송씨
서교
공파종중</t>
    <phoneticPr fontId="2" type="noConversion"/>
  </si>
  <si>
    <t>경기도 용인시 
기흥읍 신갈리 429-33</t>
    <phoneticPr fontId="2" type="noConversion"/>
  </si>
  <si>
    <t>수취인불명 4/10</t>
    <phoneticPr fontId="2" type="noConversion"/>
  </si>
  <si>
    <t>케이티
프리텔
주식회사</t>
    <phoneticPr fontId="2" type="noConversion"/>
  </si>
  <si>
    <t>서울시 강남구 대치동 
890-20</t>
    <phoneticPr fontId="2" type="noConversion"/>
  </si>
  <si>
    <t>이사 4/10</t>
    <phoneticPr fontId="2" type="noConversion"/>
  </si>
  <si>
    <t>윤공선</t>
    <phoneticPr fontId="2" type="noConversion"/>
  </si>
  <si>
    <t>강원 원주시 소초면 
흥양리 520</t>
    <phoneticPr fontId="2" type="noConversion"/>
  </si>
  <si>
    <t>사망말소
주소불명 4/10</t>
    <phoneticPr fontId="2" type="noConversion"/>
  </si>
  <si>
    <t>인천광역시 부평구 
부평동 70-5 
동아아파트 8-1205</t>
    <phoneticPr fontId="2" type="noConversion"/>
  </si>
  <si>
    <t>수취인불명 4/15</t>
    <phoneticPr fontId="2" type="noConversion"/>
  </si>
  <si>
    <t>원주시 지정면 가곡리 254</t>
    <phoneticPr fontId="2" type="noConversion"/>
  </si>
  <si>
    <t>이사 4/24</t>
    <phoneticPr fontId="2" type="noConversion"/>
  </si>
  <si>
    <t>경기 의왕시 내손동 677-18   삼성빌라 2층 201호</t>
    <phoneticPr fontId="2" type="noConversion"/>
  </si>
  <si>
    <t>폐문부재 4/21</t>
    <phoneticPr fontId="2" type="noConversion"/>
  </si>
  <si>
    <t>강근애</t>
    <phoneticPr fontId="2" type="noConversion"/>
  </si>
  <si>
    <t>인천시 남구 주안동 607-6 
삼성건영아파트 
A-501</t>
    <phoneticPr fontId="2" type="noConversion"/>
  </si>
  <si>
    <t>폐문부재 4/16</t>
    <phoneticPr fontId="2" type="noConversion"/>
  </si>
  <si>
    <t>강원 원주시 지정면 신평리 966</t>
    <phoneticPr fontId="2" type="noConversion"/>
  </si>
  <si>
    <t>이사 4/21</t>
    <phoneticPr fontId="2" type="noConversion"/>
  </si>
</sst>
</file>

<file path=xl/styles.xml><?xml version="1.0" encoding="utf-8"?>
<styleSheet xmlns="http://schemas.openxmlformats.org/spreadsheetml/2006/main">
  <numFmts count="20">
    <numFmt numFmtId="41" formatCode="_-* #,##0_-;\-* #,##0_-;_-* &quot;-&quot;_-;_-@_-"/>
    <numFmt numFmtId="176" formatCode="#,##0.0_);[Red]\(#,##0.0\)"/>
    <numFmt numFmtId="177" formatCode="#,##0_ "/>
    <numFmt numFmtId="178" formatCode="0.00&quot;(%)&quot;"/>
    <numFmt numFmtId="179" formatCode="&quot;( &quot;0.0000&quot; )&quot;;&quot;( &quot;\-#,###.0000&quot; )&quot;;&quot;-&quot;"/>
    <numFmt numFmtId="180" formatCode="0.0000"/>
    <numFmt numFmtId="181" formatCode="#,##0.00_ "/>
    <numFmt numFmtId="182" formatCode="&quot;( &quot;0,###.0000&quot; )&quot;;&quot;( &quot;\-#,###.0000&quot; )&quot;;&quot;-&quot;"/>
    <numFmt numFmtId="183" formatCode="0.0000\ &quot;( % )&quot;"/>
    <numFmt numFmtId="184" formatCode="0.0000%"/>
    <numFmt numFmtId="185" formatCode="0.0000\ &quot;(%)&quot;"/>
    <numFmt numFmtId="186" formatCode="&quot;₩&quot;#,##0;\(&quot;₩&quot;#,##0.00\)"/>
    <numFmt numFmtId="187" formatCode="_ * #,##0_ ;_ * \-#,##0_ ;_ * &quot;-&quot;_ ;_ @_ "/>
    <numFmt numFmtId="188" formatCode="#,##0.00&quot; F&quot;_);[Red]\(#,##0.00&quot; F&quot;\)"/>
    <numFmt numFmtId="189" formatCode="_ * #,##0.00_ ;_ * \-#,##0.00_ ;_ * &quot;-&quot;??_ ;_ @_ "/>
    <numFmt numFmtId="190" formatCode="yyyy&quot;年&quot;&quot;₩&quot;&quot;₩&quot;&quot;₩&quot;&quot;₩&quot;\ mm&quot;月&quot;&quot;₩&quot;&quot;₩&quot;&quot;₩&quot;&quot;₩&quot;\ dd&quot;日&quot;"/>
    <numFmt numFmtId="191" formatCode="&quot;₩&quot;&quot;₩&quot;\$#,##0_);[Red]&quot;₩&quot;&quot;₩&quot;\(&quot;₩&quot;&quot;₩&quot;\$#,##0&quot;₩&quot;&quot;₩&quot;\)"/>
    <numFmt numFmtId="192" formatCode="&quot;$&quot;#,##0.00_);\(&quot;$&quot;#,##0.00\)"/>
    <numFmt numFmtId="193" formatCode="_-[$€-2]* #,##0.00_-;\-[$€-2]* #,##0.00_-;_-[$€-2]* &quot;-&quot;??_-"/>
    <numFmt numFmtId="194" formatCode="_(&quot;$&quot;* #,##0_);_(&quot;$&quot;* \(#,##0\);_(&quot;$&quot;* &quot;-&quot;??_);_(@_)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6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sz val="6"/>
      <name val="돋움"/>
      <family val="3"/>
      <charset val="129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sz val="10"/>
      <name val="신그래픽"/>
      <family val="1"/>
      <charset val="129"/>
    </font>
    <font>
      <b/>
      <sz val="1"/>
      <color indexed="8"/>
      <name val="Courier"/>
      <family val="3"/>
    </font>
    <font>
      <sz val="10"/>
      <name val="돋움"/>
      <family val="3"/>
      <charset val="129"/>
    </font>
    <font>
      <sz val="1"/>
      <color indexed="8"/>
      <name val="Courier"/>
      <family val="3"/>
    </font>
    <font>
      <sz val="10"/>
      <name val="한양중고딕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7"/>
      <color theme="1"/>
      <name val="굴림체"/>
      <family val="3"/>
      <charset val="129"/>
    </font>
    <font>
      <b/>
      <sz val="8"/>
      <color theme="1"/>
      <name val="굴림체"/>
      <family val="3"/>
      <charset val="129"/>
    </font>
    <font>
      <sz val="7"/>
      <color theme="1"/>
      <name val="돋움"/>
      <family val="3"/>
      <charset val="129"/>
    </font>
    <font>
      <b/>
      <sz val="7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8" fontId="7" fillId="0" borderId="19">
      <alignment horizontal="right"/>
    </xf>
    <xf numFmtId="0" fontId="7" fillId="0" borderId="0"/>
    <xf numFmtId="0" fontId="7" fillId="0" borderId="0"/>
    <xf numFmtId="0" fontId="8" fillId="0" borderId="20">
      <alignment horizontal="center" vertical="center"/>
    </xf>
    <xf numFmtId="178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Border="0" applyAlignment="0"/>
    <xf numFmtId="0" fontId="11" fillId="0" borderId="21" applyBorder="0" applyAlignment="0">
      <alignment horizontal="center"/>
    </xf>
    <xf numFmtId="0" fontId="11" fillId="0" borderId="22"/>
    <xf numFmtId="0" fontId="12" fillId="0" borderId="0">
      <protection locked="0"/>
    </xf>
    <xf numFmtId="0" fontId="13" fillId="0" borderId="0" applyFont="0" applyAlignment="0">
      <alignment horizontal="left"/>
    </xf>
    <xf numFmtId="0" fontId="12" fillId="0" borderId="0">
      <protection locked="0"/>
    </xf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5" fillId="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0" fontId="16" fillId="0" borderId="0"/>
    <xf numFmtId="179" fontId="9" fillId="0" borderId="0">
      <alignment vertical="center"/>
    </xf>
    <xf numFmtId="4" fontId="12" fillId="0" borderId="0">
      <protection locked="0"/>
    </xf>
    <xf numFmtId="180" fontId="9" fillId="0" borderId="0">
      <protection locked="0"/>
    </xf>
    <xf numFmtId="179" fontId="9" fillId="0" borderId="0" applyFont="0" applyFill="0" applyBorder="0" applyAlignment="0" applyProtection="0"/>
    <xf numFmtId="181" fontId="15" fillId="3" borderId="0" applyFill="0" applyBorder="0" applyProtection="0">
      <alignment horizontal="right"/>
    </xf>
    <xf numFmtId="182" fontId="9" fillId="0" borderId="0" applyFont="0" applyFill="0" applyBorder="0" applyAlignment="0" applyProtection="0"/>
    <xf numFmtId="183" fontId="9" fillId="0" borderId="0">
      <protection locked="0"/>
    </xf>
    <xf numFmtId="0" fontId="18" fillId="0" borderId="0"/>
    <xf numFmtId="0" fontId="8" fillId="0" borderId="20">
      <alignment horizontal="center" vertical="center"/>
    </xf>
    <xf numFmtId="0" fontId="12" fillId="0" borderId="23">
      <protection locked="0"/>
    </xf>
    <xf numFmtId="184" fontId="9" fillId="0" borderId="0">
      <protection locked="0"/>
    </xf>
    <xf numFmtId="185" fontId="9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/>
    <xf numFmtId="186" fontId="1" fillId="0" borderId="0" applyFill="0" applyBorder="0" applyAlignment="0"/>
    <xf numFmtId="0" fontId="21" fillId="0" borderId="0"/>
    <xf numFmtId="3" fontId="13" fillId="0" borderId="0">
      <alignment horizontal="center"/>
    </xf>
    <xf numFmtId="187" fontId="17" fillId="0" borderId="0" applyFont="0" applyFill="0" applyBorder="0" applyAlignment="0" applyProtection="0"/>
    <xf numFmtId="188" fontId="1" fillId="0" borderId="0"/>
    <xf numFmtId="189" fontId="17" fillId="0" borderId="0" applyFont="0" applyFill="0" applyBorder="0" applyAlignment="0" applyProtection="0"/>
    <xf numFmtId="0" fontId="22" fillId="0" borderId="0" applyNumberFormat="0" applyAlignment="0">
      <alignment horizontal="left"/>
    </xf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23" fillId="0" borderId="0"/>
    <xf numFmtId="192" fontId="1" fillId="0" borderId="0"/>
    <xf numFmtId="0" fontId="24" fillId="0" borderId="0" applyNumberFormat="0" applyAlignment="0">
      <alignment horizontal="left"/>
    </xf>
    <xf numFmtId="193" fontId="7" fillId="0" borderId="0" applyFont="0" applyFill="0" applyBorder="0" applyAlignment="0" applyProtection="0"/>
    <xf numFmtId="38" fontId="25" fillId="4" borderId="0" applyNumberFormat="0" applyBorder="0" applyAlignment="0" applyProtection="0"/>
    <xf numFmtId="0" fontId="26" fillId="0" borderId="0">
      <alignment horizontal="left"/>
    </xf>
    <xf numFmtId="0" fontId="27" fillId="0" borderId="24" applyNumberFormat="0" applyAlignment="0" applyProtection="0">
      <alignment horizontal="left" vertical="center"/>
    </xf>
    <xf numFmtId="0" fontId="27" fillId="0" borderId="25">
      <alignment horizontal="left" vertical="center"/>
    </xf>
    <xf numFmtId="10" fontId="25" fillId="5" borderId="26" applyNumberFormat="0" applyBorder="0" applyAlignment="0" applyProtection="0"/>
    <xf numFmtId="0" fontId="28" fillId="0" borderId="27"/>
    <xf numFmtId="194" fontId="7" fillId="0" borderId="0"/>
    <xf numFmtId="0" fontId="17" fillId="0" borderId="0"/>
    <xf numFmtId="10" fontId="17" fillId="0" borderId="0" applyFont="0" applyFill="0" applyBorder="0" applyAlignment="0" applyProtection="0"/>
    <xf numFmtId="30" fontId="29" fillId="0" borderId="0" applyNumberFormat="0" applyFill="0" applyBorder="0" applyAlignment="0" applyProtection="0">
      <alignment horizontal="left"/>
    </xf>
    <xf numFmtId="0" fontId="28" fillId="0" borderId="0"/>
    <xf numFmtId="40" fontId="30" fillId="0" borderId="0" applyBorder="0">
      <alignment horizontal="right"/>
    </xf>
    <xf numFmtId="0" fontId="31" fillId="0" borderId="0" applyFill="0" applyBorder="0" applyProtection="0">
      <alignment horizontal="centerContinuous" vertical="center"/>
    </xf>
    <xf numFmtId="0" fontId="18" fillId="3" borderId="0" applyFill="0" applyBorder="0" applyProtection="0">
      <alignment horizontal="center" vertical="center"/>
    </xf>
  </cellStyleXfs>
  <cellXfs count="77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49" fontId="32" fillId="2" borderId="1" xfId="0" applyNumberFormat="1" applyFont="1" applyFill="1" applyBorder="1" applyAlignment="1">
      <alignment horizontal="center" vertical="center" wrapText="1"/>
    </xf>
    <xf numFmtId="1" fontId="32" fillId="2" borderId="2" xfId="0" applyNumberFormat="1" applyFont="1" applyFill="1" applyBorder="1" applyAlignment="1">
      <alignment horizontal="center" vertical="center" wrapText="1"/>
    </xf>
    <xf numFmtId="176" fontId="32" fillId="2" borderId="2" xfId="0" applyNumberFormat="1" applyFont="1" applyFill="1" applyBorder="1" applyAlignment="1">
      <alignment horizontal="center" vertical="center" wrapText="1"/>
    </xf>
    <xf numFmtId="41" fontId="33" fillId="2" borderId="2" xfId="1" applyFont="1" applyFill="1" applyBorder="1" applyAlignment="1">
      <alignment horizontal="center" vertical="center" wrapText="1"/>
    </xf>
    <xf numFmtId="1" fontId="32" fillId="2" borderId="2" xfId="0" applyNumberFormat="1" applyFont="1" applyFill="1" applyBorder="1" applyAlignment="1" applyProtection="1">
      <alignment horizontal="center" vertical="center"/>
      <protection locked="0"/>
    </xf>
    <xf numFmtId="0" fontId="32" fillId="2" borderId="3" xfId="0" applyFont="1" applyFill="1" applyBorder="1" applyAlignment="1">
      <alignment horizontal="center" vertical="center"/>
    </xf>
    <xf numFmtId="49" fontId="32" fillId="2" borderId="4" xfId="0" applyNumberFormat="1" applyFont="1" applyFill="1" applyBorder="1" applyAlignment="1">
      <alignment horizontal="center" vertical="center" wrapText="1"/>
    </xf>
    <xf numFmtId="1" fontId="32" fillId="2" borderId="5" xfId="0" applyNumberFormat="1" applyFont="1" applyFill="1" applyBorder="1" applyAlignment="1">
      <alignment horizontal="center" vertical="center" wrapText="1"/>
    </xf>
    <xf numFmtId="176" fontId="32" fillId="2" borderId="5" xfId="0" applyNumberFormat="1" applyFont="1" applyFill="1" applyBorder="1" applyAlignment="1">
      <alignment horizontal="center" vertical="center" wrapText="1"/>
    </xf>
    <xf numFmtId="41" fontId="33" fillId="2" borderId="5" xfId="1" applyFont="1" applyFill="1" applyBorder="1" applyAlignment="1">
      <alignment horizontal="center" vertical="center" wrapText="1"/>
    </xf>
    <xf numFmtId="1" fontId="32" fillId="2" borderId="5" xfId="0" applyNumberFormat="1" applyFont="1" applyFill="1" applyBorder="1" applyAlignment="1" applyProtection="1">
      <alignment horizontal="center" vertical="center"/>
      <protection locked="0"/>
    </xf>
    <xf numFmtId="0" fontId="32" fillId="2" borderId="5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/>
    </xf>
    <xf numFmtId="49" fontId="34" fillId="0" borderId="7" xfId="0" applyNumberFormat="1" applyFont="1" applyFill="1" applyBorder="1" applyAlignment="1">
      <alignment horizontal="center" vertical="center"/>
    </xf>
    <xf numFmtId="1" fontId="34" fillId="0" borderId="5" xfId="0" applyNumberFormat="1" applyFont="1" applyFill="1" applyBorder="1" applyAlignment="1">
      <alignment horizontal="center" vertical="center"/>
    </xf>
    <xf numFmtId="1" fontId="34" fillId="0" borderId="5" xfId="0" applyNumberFormat="1" applyFont="1" applyFill="1" applyBorder="1" applyAlignment="1">
      <alignment horizontal="right" vertical="center"/>
    </xf>
    <xf numFmtId="1" fontId="34" fillId="0" borderId="5" xfId="0" applyNumberFormat="1" applyFont="1" applyFill="1" applyBorder="1">
      <alignment vertical="center"/>
    </xf>
    <xf numFmtId="1" fontId="34" fillId="0" borderId="5" xfId="0" applyNumberFormat="1" applyFont="1" applyFill="1" applyBorder="1" applyAlignment="1">
      <alignment horizontal="left" vertical="center"/>
    </xf>
    <xf numFmtId="176" fontId="34" fillId="0" borderId="5" xfId="0" applyNumberFormat="1" applyFont="1" applyFill="1" applyBorder="1">
      <alignment vertical="center"/>
    </xf>
    <xf numFmtId="41" fontId="35" fillId="0" borderId="5" xfId="1" applyFont="1" applyFill="1" applyBorder="1">
      <alignment vertical="center"/>
    </xf>
    <xf numFmtId="41" fontId="35" fillId="0" borderId="5" xfId="1" applyFont="1" applyFill="1" applyBorder="1" applyAlignment="1">
      <alignment horizontal="center" vertical="center"/>
    </xf>
    <xf numFmtId="177" fontId="35" fillId="0" borderId="5" xfId="1" applyNumberFormat="1" applyFont="1" applyFill="1" applyBorder="1">
      <alignment vertical="center"/>
    </xf>
    <xf numFmtId="1" fontId="34" fillId="0" borderId="5" xfId="0" applyNumberFormat="1" applyFont="1" applyFill="1" applyBorder="1" applyAlignment="1">
      <alignment horizontal="center" vertical="center"/>
    </xf>
    <xf numFmtId="1" fontId="34" fillId="0" borderId="5" xfId="0" applyNumberFormat="1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/>
    </xf>
    <xf numFmtId="49" fontId="34" fillId="0" borderId="8" xfId="0" applyNumberFormat="1" applyFont="1" applyFill="1" applyBorder="1" applyAlignment="1">
      <alignment horizontal="center" vertical="center"/>
    </xf>
    <xf numFmtId="49" fontId="34" fillId="0" borderId="4" xfId="0" applyNumberFormat="1" applyFont="1" applyFill="1" applyBorder="1" applyAlignment="1">
      <alignment horizontal="center" vertical="center"/>
    </xf>
    <xf numFmtId="1" fontId="34" fillId="0" borderId="5" xfId="0" applyNumberFormat="1" applyFont="1" applyFill="1" applyBorder="1" applyAlignment="1">
      <alignment horizontal="left" vertical="center" wrapText="1"/>
    </xf>
    <xf numFmtId="0" fontId="34" fillId="0" borderId="6" xfId="0" applyFont="1" applyFill="1" applyBorder="1" applyAlignment="1">
      <alignment horizontal="center" vertical="center"/>
    </xf>
    <xf numFmtId="49" fontId="34" fillId="0" borderId="9" xfId="0" applyNumberFormat="1" applyFont="1" applyFill="1" applyBorder="1" applyAlignment="1">
      <alignment horizontal="center" vertical="center"/>
    </xf>
    <xf numFmtId="0" fontId="34" fillId="0" borderId="5" xfId="0" applyFont="1" applyFill="1" applyBorder="1">
      <alignment vertical="center"/>
    </xf>
    <xf numFmtId="0" fontId="34" fillId="0" borderId="6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left" vertical="center" wrapText="1"/>
    </xf>
    <xf numFmtId="1" fontId="34" fillId="0" borderId="10" xfId="0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1" fontId="34" fillId="0" borderId="12" xfId="0" applyNumberFormat="1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horizontal="center" vertical="center" wrapText="1"/>
    </xf>
    <xf numFmtId="1" fontId="34" fillId="0" borderId="5" xfId="0" applyNumberFormat="1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176" fontId="34" fillId="0" borderId="5" xfId="0" applyNumberFormat="1" applyFont="1" applyFill="1" applyBorder="1" applyAlignment="1">
      <alignment vertical="center" shrinkToFit="1"/>
    </xf>
    <xf numFmtId="1" fontId="34" fillId="0" borderId="10" xfId="0" applyNumberFormat="1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1" fontId="34" fillId="0" borderId="14" xfId="0" applyNumberFormat="1" applyFont="1" applyFill="1" applyBorder="1" applyAlignment="1">
      <alignment horizontal="center" vertical="center"/>
    </xf>
    <xf numFmtId="1" fontId="34" fillId="0" borderId="14" xfId="0" applyNumberFormat="1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/>
    </xf>
    <xf numFmtId="1" fontId="34" fillId="0" borderId="12" xfId="0" applyNumberFormat="1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49" fontId="34" fillId="0" borderId="16" xfId="0" applyNumberFormat="1" applyFont="1" applyFill="1" applyBorder="1" applyAlignment="1">
      <alignment horizontal="center" vertical="center"/>
    </xf>
    <xf numFmtId="1" fontId="34" fillId="0" borderId="17" xfId="0" applyNumberFormat="1" applyFont="1" applyFill="1" applyBorder="1" applyAlignment="1">
      <alignment horizontal="center" vertical="center"/>
    </xf>
    <xf numFmtId="1" fontId="34" fillId="0" borderId="17" xfId="0" applyNumberFormat="1" applyFont="1" applyFill="1" applyBorder="1" applyAlignment="1">
      <alignment horizontal="right" vertical="center"/>
    </xf>
    <xf numFmtId="1" fontId="34" fillId="0" borderId="17" xfId="0" applyNumberFormat="1" applyFont="1" applyFill="1" applyBorder="1">
      <alignment vertical="center"/>
    </xf>
    <xf numFmtId="1" fontId="34" fillId="0" borderId="17" xfId="0" applyNumberFormat="1" applyFont="1" applyFill="1" applyBorder="1" applyAlignment="1">
      <alignment horizontal="left" vertical="center"/>
    </xf>
    <xf numFmtId="176" fontId="34" fillId="0" borderId="17" xfId="0" applyNumberFormat="1" applyFont="1" applyFill="1" applyBorder="1">
      <alignment vertical="center"/>
    </xf>
    <xf numFmtId="41" fontId="35" fillId="0" borderId="17" xfId="1" applyFont="1" applyFill="1" applyBorder="1">
      <alignment vertical="center"/>
    </xf>
    <xf numFmtId="41" fontId="35" fillId="0" borderId="17" xfId="1" applyFont="1" applyFill="1" applyBorder="1" applyAlignment="1">
      <alignment horizontal="center" vertical="center"/>
    </xf>
    <xf numFmtId="177" fontId="35" fillId="0" borderId="17" xfId="1" applyNumberFormat="1" applyFont="1" applyFill="1" applyBorder="1">
      <alignment vertical="center"/>
    </xf>
    <xf numFmtId="1" fontId="34" fillId="0" borderId="17" xfId="0" applyNumberFormat="1" applyFont="1" applyFill="1" applyBorder="1" applyAlignment="1">
      <alignment horizontal="left" vertical="center" wrapText="1"/>
    </xf>
    <xf numFmtId="0" fontId="34" fillId="0" borderId="18" xfId="0" applyFont="1" applyFill="1" applyBorder="1" applyAlignment="1">
      <alignment horizontal="center" vertical="center"/>
    </xf>
    <xf numFmtId="49" fontId="34" fillId="0" borderId="0" xfId="0" applyNumberFormat="1" applyFont="1" applyFill="1" applyAlignment="1">
      <alignment horizontal="center" vertical="center"/>
    </xf>
    <xf numFmtId="1" fontId="34" fillId="0" borderId="0" xfId="0" applyNumberFormat="1" applyFont="1" applyFill="1" applyAlignment="1">
      <alignment horizontal="center" vertical="center"/>
    </xf>
    <xf numFmtId="1" fontId="34" fillId="0" borderId="0" xfId="0" applyNumberFormat="1" applyFont="1" applyFill="1" applyAlignment="1">
      <alignment horizontal="right" vertical="center"/>
    </xf>
    <xf numFmtId="1" fontId="34" fillId="0" borderId="0" xfId="0" applyNumberFormat="1" applyFont="1" applyFill="1" applyBorder="1">
      <alignment vertical="center"/>
    </xf>
    <xf numFmtId="1" fontId="34" fillId="0" borderId="0" xfId="0" applyNumberFormat="1" applyFont="1" applyFill="1" applyAlignment="1">
      <alignment horizontal="left" vertical="center"/>
    </xf>
    <xf numFmtId="1" fontId="36" fillId="0" borderId="0" xfId="0" applyNumberFormat="1" applyFont="1" applyFill="1" applyAlignment="1">
      <alignment horizontal="center" vertical="center"/>
    </xf>
    <xf numFmtId="176" fontId="36" fillId="0" borderId="0" xfId="0" applyNumberFormat="1" applyFont="1" applyFill="1">
      <alignment vertical="center"/>
    </xf>
    <xf numFmtId="41" fontId="37" fillId="0" borderId="0" xfId="1" applyFont="1" applyFill="1">
      <alignment vertical="center"/>
    </xf>
    <xf numFmtId="0" fontId="34" fillId="0" borderId="0" xfId="0" applyFont="1" applyFill="1" applyAlignment="1">
      <alignment horizontal="left" vertical="center" wrapText="1"/>
    </xf>
    <xf numFmtId="0" fontId="34" fillId="0" borderId="0" xfId="0" applyFont="1" applyFill="1" applyAlignment="1">
      <alignment horizontal="center" vertical="center"/>
    </xf>
  </cellXfs>
  <cellStyles count="67">
    <cellStyle name="(표준)" xfId="2"/>
    <cellStyle name="??&amp;O?&amp;H?_x0008__x000f__x0007_?_x0007__x0001__x0001_" xfId="3"/>
    <cellStyle name="??&amp;O?&amp;H?_x0008_??_x0007__x0001__x0001_" xfId="4"/>
    <cellStyle name="90" xfId="5"/>
    <cellStyle name="고정소숫점" xfId="6"/>
    <cellStyle name="고정출력1" xfId="7"/>
    <cellStyle name="고정출력2" xfId="8"/>
    <cellStyle name="공백" xfId="9"/>
    <cellStyle name="공백1" xfId="10"/>
    <cellStyle name="공백1수" xfId="11"/>
    <cellStyle name="날짜" xfId="12"/>
    <cellStyle name="단위" xfId="13"/>
    <cellStyle name="달러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 [0]" xfId="19"/>
    <cellStyle name="백분율 [2]" xfId="20"/>
    <cellStyle name="뷭?_BOOKSHIP" xfId="21"/>
    <cellStyle name="숫자(R)" xfId="22"/>
    <cellStyle name="쉼표 [0]" xfId="1" builtinId="6"/>
    <cellStyle name="자리수" xfId="23"/>
    <cellStyle name="자리수0" xfId="24"/>
    <cellStyle name="콤마 [0]_(type)총괄" xfId="25"/>
    <cellStyle name="콤마 [2]" xfId="26"/>
    <cellStyle name="콤마_(type)총괄" xfId="27"/>
    <cellStyle name="퍼센트" xfId="28"/>
    <cellStyle name="표준" xfId="0" builtinId="0"/>
    <cellStyle name="표준ۤ총공사원가(집행원가)" xfId="29"/>
    <cellStyle name="표쥰" xfId="30"/>
    <cellStyle name="합산" xfId="31"/>
    <cellStyle name="화폐기호" xfId="32"/>
    <cellStyle name="화폐기호0" xfId="33"/>
    <cellStyle name="AeE­ [0]_INQUIRY ¿μ¾÷AßAø " xfId="34"/>
    <cellStyle name="AeE­_INQUIRY ¿μ¾÷AßAø " xfId="35"/>
    <cellStyle name="AÞ¸¶ [0]_INQUIRY ¿μ¾÷AßAø " xfId="36"/>
    <cellStyle name="AÞ¸¶_INQUIRY ¿μ¾÷AßAø " xfId="37"/>
    <cellStyle name="C￥AØ_¿μ¾÷CoE² " xfId="38"/>
    <cellStyle name="Ç¥ÁØ_°­´ç (2)" xfId="39"/>
    <cellStyle name="Calc Currency (0)" xfId="40"/>
    <cellStyle name="category" xfId="41"/>
    <cellStyle name="CODE" xfId="42"/>
    <cellStyle name="Comma [0]_ SG&amp;A Bridge " xfId="43"/>
    <cellStyle name="comma zerodec" xfId="44"/>
    <cellStyle name="Comma_ SG&amp;A Bridge " xfId="45"/>
    <cellStyle name="Copied" xfId="46"/>
    <cellStyle name="Currency [0]_ SG&amp;A Bridge " xfId="47"/>
    <cellStyle name="Currency_ SG&amp;A Bridge " xfId="48"/>
    <cellStyle name="Currency1" xfId="49"/>
    <cellStyle name="Dollar (zero dec)" xfId="50"/>
    <cellStyle name="Entered" xfId="51"/>
    <cellStyle name="Euro" xfId="52"/>
    <cellStyle name="Grey" xfId="53"/>
    <cellStyle name="HEADER" xfId="54"/>
    <cellStyle name="Header1" xfId="55"/>
    <cellStyle name="Header2" xfId="56"/>
    <cellStyle name="Input [yellow]" xfId="57"/>
    <cellStyle name="Model" xfId="58"/>
    <cellStyle name="Normal - Style1" xfId="59"/>
    <cellStyle name="Normal_ SG&amp;A Bridge " xfId="60"/>
    <cellStyle name="Percent [2]" xfId="61"/>
    <cellStyle name="RevList" xfId="62"/>
    <cellStyle name="subhead" xfId="63"/>
    <cellStyle name="Subtotal" xfId="64"/>
    <cellStyle name="title [1]" xfId="65"/>
    <cellStyle name="title [2]" xfId="6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1"/>
  <sheetViews>
    <sheetView tabSelected="1" zoomScale="136" zoomScaleNormal="136" zoomScaleSheetLayoutView="85" workbookViewId="0">
      <pane xSplit="16" ySplit="2" topLeftCell="Q3" activePane="bottomRight" state="frozen"/>
      <selection pane="topRight" activeCell="T1" sqref="T1"/>
      <selection pane="bottomLeft" activeCell="A3" sqref="A3"/>
      <selection pane="bottomRight" activeCell="A131" sqref="A131"/>
    </sheetView>
  </sheetViews>
  <sheetFormatPr defaultRowHeight="30" customHeight="1"/>
  <cols>
    <col min="1" max="1" width="4" style="67" customWidth="1"/>
    <col min="2" max="2" width="8" style="68" customWidth="1"/>
    <col min="3" max="3" width="3.77734375" style="69" customWidth="1"/>
    <col min="4" max="5" width="3.77734375" style="70" customWidth="1"/>
    <col min="6" max="6" width="3.77734375" style="71" customWidth="1"/>
    <col min="7" max="7" width="3.5546875" style="72" customWidth="1"/>
    <col min="8" max="8" width="7.6640625" style="72" customWidth="1"/>
    <col min="9" max="9" width="7.6640625" style="73" customWidth="1"/>
    <col min="10" max="10" width="1.44140625" style="74" hidden="1" customWidth="1"/>
    <col min="11" max="11" width="1.6640625" style="74" hidden="1" customWidth="1"/>
    <col min="12" max="12" width="1.77734375" style="74" hidden="1" customWidth="1"/>
    <col min="13" max="13" width="1.88671875" style="74" hidden="1" customWidth="1"/>
    <col min="14" max="14" width="1.5546875" style="74" hidden="1" customWidth="1"/>
    <col min="15" max="15" width="0.109375" style="74" customWidth="1"/>
    <col min="16" max="16" width="6.88671875" style="72" customWidth="1"/>
    <col min="17" max="17" width="13.109375" style="75" customWidth="1"/>
    <col min="18" max="18" width="10" style="76" customWidth="1"/>
    <col min="19" max="19" width="8.88671875" style="5"/>
    <col min="20" max="16384" width="8.88671875" style="7"/>
  </cols>
  <sheetData>
    <row r="1" spans="1:19" s="2" customFormat="1" ht="30" customHeight="1">
      <c r="A1" s="8" t="s">
        <v>0</v>
      </c>
      <c r="B1" s="9" t="s">
        <v>1</v>
      </c>
      <c r="C1" s="9" t="s">
        <v>2</v>
      </c>
      <c r="D1" s="9"/>
      <c r="E1" s="9"/>
      <c r="F1" s="9"/>
      <c r="G1" s="9" t="s">
        <v>3</v>
      </c>
      <c r="H1" s="10" t="s">
        <v>4</v>
      </c>
      <c r="I1" s="10" t="s">
        <v>5</v>
      </c>
      <c r="J1" s="11" t="s">
        <v>6</v>
      </c>
      <c r="K1" s="11"/>
      <c r="L1" s="11"/>
      <c r="M1" s="11"/>
      <c r="N1" s="11"/>
      <c r="O1" s="11"/>
      <c r="P1" s="12" t="s">
        <v>7</v>
      </c>
      <c r="Q1" s="12"/>
      <c r="R1" s="13" t="s">
        <v>8</v>
      </c>
      <c r="S1" s="1"/>
    </row>
    <row r="2" spans="1:19" s="4" customFormat="1" ht="30" customHeight="1">
      <c r="A2" s="14"/>
      <c r="B2" s="15"/>
      <c r="C2" s="15"/>
      <c r="D2" s="15"/>
      <c r="E2" s="15"/>
      <c r="F2" s="15"/>
      <c r="G2" s="15"/>
      <c r="H2" s="16"/>
      <c r="I2" s="16"/>
      <c r="J2" s="17" t="s">
        <v>9</v>
      </c>
      <c r="K2" s="17" t="s">
        <v>10</v>
      </c>
      <c r="L2" s="17" t="s">
        <v>9</v>
      </c>
      <c r="M2" s="17" t="s">
        <v>11</v>
      </c>
      <c r="N2" s="17" t="s">
        <v>9</v>
      </c>
      <c r="O2" s="17" t="s">
        <v>12</v>
      </c>
      <c r="P2" s="18" t="s">
        <v>13</v>
      </c>
      <c r="Q2" s="19" t="s">
        <v>14</v>
      </c>
      <c r="R2" s="20"/>
      <c r="S2" s="3"/>
    </row>
    <row r="3" spans="1:19" s="6" customFormat="1" ht="41.25" customHeight="1">
      <c r="A3" s="21" t="s">
        <v>15</v>
      </c>
      <c r="B3" s="22" t="s">
        <v>16</v>
      </c>
      <c r="C3" s="23"/>
      <c r="D3" s="24">
        <v>433</v>
      </c>
      <c r="E3" s="24" t="s">
        <v>17</v>
      </c>
      <c r="F3" s="25">
        <v>4</v>
      </c>
      <c r="G3" s="22" t="s">
        <v>18</v>
      </c>
      <c r="H3" s="26">
        <v>1776</v>
      </c>
      <c r="I3" s="26">
        <f>1776*46/1776</f>
        <v>46</v>
      </c>
      <c r="J3" s="27">
        <v>23000</v>
      </c>
      <c r="K3" s="27">
        <f t="shared" ref="K3:K10" si="0">ROUNDDOWN(I3*J3,-1)</f>
        <v>1058000</v>
      </c>
      <c r="L3" s="28">
        <v>23000</v>
      </c>
      <c r="M3" s="29">
        <f t="shared" ref="M3:M10" si="1">ROUNDDOWN(I3*L3,-1)</f>
        <v>1058000</v>
      </c>
      <c r="N3" s="27">
        <v>22000</v>
      </c>
      <c r="O3" s="27">
        <f t="shared" ref="O3:O10" si="2">ROUNDDOWN(I3*N3,-1)</f>
        <v>1012000</v>
      </c>
      <c r="P3" s="30" t="s">
        <v>19</v>
      </c>
      <c r="Q3" s="31" t="s">
        <v>20</v>
      </c>
      <c r="R3" s="32" t="s">
        <v>21</v>
      </c>
      <c r="S3" s="5"/>
    </row>
    <row r="4" spans="1:19" s="6" customFormat="1" ht="37.5" customHeight="1">
      <c r="A4" s="33"/>
      <c r="B4" s="22" t="s">
        <v>16</v>
      </c>
      <c r="C4" s="23"/>
      <c r="D4" s="24">
        <v>433</v>
      </c>
      <c r="E4" s="24" t="s">
        <v>17</v>
      </c>
      <c r="F4" s="25">
        <v>21</v>
      </c>
      <c r="G4" s="22" t="s">
        <v>18</v>
      </c>
      <c r="H4" s="26">
        <v>285</v>
      </c>
      <c r="I4" s="26">
        <v>285</v>
      </c>
      <c r="J4" s="27">
        <v>30000</v>
      </c>
      <c r="K4" s="27">
        <f t="shared" si="0"/>
        <v>8550000</v>
      </c>
      <c r="L4" s="28">
        <v>29000</v>
      </c>
      <c r="M4" s="29">
        <f t="shared" si="1"/>
        <v>8265000</v>
      </c>
      <c r="N4" s="27">
        <v>28000</v>
      </c>
      <c r="O4" s="27">
        <f t="shared" si="2"/>
        <v>7980000</v>
      </c>
      <c r="P4" s="30"/>
      <c r="Q4" s="31"/>
      <c r="R4" s="32"/>
      <c r="S4" s="5"/>
    </row>
    <row r="5" spans="1:19" s="6" customFormat="1" ht="30.75" customHeight="1">
      <c r="A5" s="34" t="s">
        <v>22</v>
      </c>
      <c r="B5" s="22" t="s">
        <v>23</v>
      </c>
      <c r="C5" s="23"/>
      <c r="D5" s="24">
        <v>718</v>
      </c>
      <c r="E5" s="24" t="s">
        <v>17</v>
      </c>
      <c r="F5" s="25">
        <v>11</v>
      </c>
      <c r="G5" s="22" t="s">
        <v>18</v>
      </c>
      <c r="H5" s="26">
        <v>1663</v>
      </c>
      <c r="I5" s="26">
        <f>1663*9986/19972</f>
        <v>831.5</v>
      </c>
      <c r="J5" s="27">
        <v>18000</v>
      </c>
      <c r="K5" s="27">
        <f t="shared" si="0"/>
        <v>14967000</v>
      </c>
      <c r="L5" s="28">
        <v>18000</v>
      </c>
      <c r="M5" s="29">
        <f t="shared" si="1"/>
        <v>14967000</v>
      </c>
      <c r="N5" s="27">
        <v>17000</v>
      </c>
      <c r="O5" s="27">
        <f t="shared" si="2"/>
        <v>14135500</v>
      </c>
      <c r="P5" s="22" t="s">
        <v>24</v>
      </c>
      <c r="Q5" s="35" t="s">
        <v>25</v>
      </c>
      <c r="R5" s="36" t="s">
        <v>26</v>
      </c>
      <c r="S5" s="5"/>
    </row>
    <row r="6" spans="1:19" ht="30" customHeight="1">
      <c r="A6" s="34" t="s">
        <v>27</v>
      </c>
      <c r="B6" s="22" t="s">
        <v>23</v>
      </c>
      <c r="C6" s="23"/>
      <c r="D6" s="24">
        <v>405</v>
      </c>
      <c r="E6" s="24" t="s">
        <v>17</v>
      </c>
      <c r="F6" s="25">
        <v>31</v>
      </c>
      <c r="G6" s="22" t="s">
        <v>18</v>
      </c>
      <c r="H6" s="26">
        <v>330</v>
      </c>
      <c r="I6" s="26">
        <v>330</v>
      </c>
      <c r="J6" s="27">
        <v>39000</v>
      </c>
      <c r="K6" s="27">
        <f t="shared" si="0"/>
        <v>12870000</v>
      </c>
      <c r="L6" s="28">
        <v>39000</v>
      </c>
      <c r="M6" s="29">
        <f t="shared" si="1"/>
        <v>12870000</v>
      </c>
      <c r="N6" s="27">
        <v>38000</v>
      </c>
      <c r="O6" s="27">
        <f t="shared" si="2"/>
        <v>12540000</v>
      </c>
      <c r="P6" s="22" t="s">
        <v>28</v>
      </c>
      <c r="Q6" s="35" t="s">
        <v>138</v>
      </c>
      <c r="R6" s="36" t="s">
        <v>139</v>
      </c>
    </row>
    <row r="7" spans="1:19" ht="40.5" customHeight="1">
      <c r="A7" s="21" t="s">
        <v>140</v>
      </c>
      <c r="B7" s="22" t="s">
        <v>16</v>
      </c>
      <c r="C7" s="23"/>
      <c r="D7" s="24">
        <v>433</v>
      </c>
      <c r="E7" s="24" t="s">
        <v>141</v>
      </c>
      <c r="F7" s="25">
        <v>4</v>
      </c>
      <c r="G7" s="22" t="s">
        <v>18</v>
      </c>
      <c r="H7" s="26">
        <v>1776</v>
      </c>
      <c r="I7" s="26">
        <f>1776*103/1776</f>
        <v>103</v>
      </c>
      <c r="J7" s="27">
        <v>23000</v>
      </c>
      <c r="K7" s="27">
        <f t="shared" si="0"/>
        <v>2369000</v>
      </c>
      <c r="L7" s="28">
        <v>23000</v>
      </c>
      <c r="M7" s="29">
        <f t="shared" si="1"/>
        <v>2369000</v>
      </c>
      <c r="N7" s="27">
        <v>22000</v>
      </c>
      <c r="O7" s="27">
        <f t="shared" si="2"/>
        <v>2266000</v>
      </c>
      <c r="P7" s="30" t="s">
        <v>142</v>
      </c>
      <c r="Q7" s="31" t="s">
        <v>143</v>
      </c>
      <c r="R7" s="32" t="s">
        <v>144</v>
      </c>
    </row>
    <row r="8" spans="1:19" ht="42" customHeight="1">
      <c r="A8" s="33"/>
      <c r="B8" s="22" t="s">
        <v>16</v>
      </c>
      <c r="C8" s="23"/>
      <c r="D8" s="24">
        <v>433</v>
      </c>
      <c r="E8" s="24" t="s">
        <v>141</v>
      </c>
      <c r="F8" s="25">
        <v>18</v>
      </c>
      <c r="G8" s="22" t="s">
        <v>18</v>
      </c>
      <c r="H8" s="26">
        <v>558</v>
      </c>
      <c r="I8" s="26">
        <v>558</v>
      </c>
      <c r="J8" s="27">
        <v>30000</v>
      </c>
      <c r="K8" s="27">
        <f t="shared" si="0"/>
        <v>16740000</v>
      </c>
      <c r="L8" s="28">
        <v>29000</v>
      </c>
      <c r="M8" s="29">
        <f t="shared" si="1"/>
        <v>16182000</v>
      </c>
      <c r="N8" s="27">
        <v>28000</v>
      </c>
      <c r="O8" s="27">
        <f t="shared" si="2"/>
        <v>15624000</v>
      </c>
      <c r="P8" s="30"/>
      <c r="Q8" s="31"/>
      <c r="R8" s="32"/>
    </row>
    <row r="9" spans="1:19" ht="30" customHeight="1">
      <c r="A9" s="21" t="s">
        <v>145</v>
      </c>
      <c r="B9" s="22" t="s">
        <v>23</v>
      </c>
      <c r="C9" s="23"/>
      <c r="D9" s="24">
        <v>628</v>
      </c>
      <c r="E9" s="24" t="s">
        <v>141</v>
      </c>
      <c r="F9" s="25">
        <v>26</v>
      </c>
      <c r="G9" s="22" t="s">
        <v>18</v>
      </c>
      <c r="H9" s="26">
        <v>870</v>
      </c>
      <c r="I9" s="26">
        <v>870</v>
      </c>
      <c r="J9" s="27">
        <v>26000</v>
      </c>
      <c r="K9" s="27">
        <f t="shared" si="0"/>
        <v>22620000</v>
      </c>
      <c r="L9" s="28">
        <v>26000</v>
      </c>
      <c r="M9" s="29">
        <f t="shared" si="1"/>
        <v>22620000</v>
      </c>
      <c r="N9" s="27">
        <v>25000</v>
      </c>
      <c r="O9" s="27">
        <f t="shared" si="2"/>
        <v>21750000</v>
      </c>
      <c r="P9" s="30" t="s">
        <v>29</v>
      </c>
      <c r="Q9" s="31" t="s">
        <v>146</v>
      </c>
      <c r="R9" s="32" t="s">
        <v>147</v>
      </c>
    </row>
    <row r="10" spans="1:19" ht="30" customHeight="1">
      <c r="A10" s="33"/>
      <c r="B10" s="22" t="s">
        <v>23</v>
      </c>
      <c r="C10" s="23"/>
      <c r="D10" s="24">
        <v>628</v>
      </c>
      <c r="E10" s="24" t="s">
        <v>148</v>
      </c>
      <c r="F10" s="25">
        <v>29</v>
      </c>
      <c r="G10" s="22" t="s">
        <v>18</v>
      </c>
      <c r="H10" s="26">
        <v>936</v>
      </c>
      <c r="I10" s="26">
        <f>936*122/936</f>
        <v>122</v>
      </c>
      <c r="J10" s="27">
        <v>21000</v>
      </c>
      <c r="K10" s="27">
        <f t="shared" si="0"/>
        <v>2562000</v>
      </c>
      <c r="L10" s="28">
        <v>21000</v>
      </c>
      <c r="M10" s="29">
        <f t="shared" si="1"/>
        <v>2562000</v>
      </c>
      <c r="N10" s="27">
        <v>20000</v>
      </c>
      <c r="O10" s="27">
        <f t="shared" si="2"/>
        <v>2440000</v>
      </c>
      <c r="P10" s="30"/>
      <c r="Q10" s="31"/>
      <c r="R10" s="32"/>
    </row>
    <row r="11" spans="1:19" ht="30" customHeight="1">
      <c r="A11" s="34" t="s">
        <v>149</v>
      </c>
      <c r="B11" s="22" t="s">
        <v>16</v>
      </c>
      <c r="C11" s="23"/>
      <c r="D11" s="24">
        <v>334</v>
      </c>
      <c r="E11" s="24"/>
      <c r="F11" s="25"/>
      <c r="G11" s="22" t="s">
        <v>30</v>
      </c>
      <c r="H11" s="26">
        <v>449</v>
      </c>
      <c r="I11" s="26">
        <v>74.8</v>
      </c>
      <c r="J11" s="27"/>
      <c r="K11" s="27"/>
      <c r="L11" s="28"/>
      <c r="M11" s="29"/>
      <c r="N11" s="27"/>
      <c r="O11" s="27"/>
      <c r="P11" s="22" t="s">
        <v>150</v>
      </c>
      <c r="Q11" s="35" t="s">
        <v>151</v>
      </c>
      <c r="R11" s="36" t="s">
        <v>152</v>
      </c>
    </row>
    <row r="12" spans="1:19" ht="30" customHeight="1">
      <c r="A12" s="21" t="s">
        <v>153</v>
      </c>
      <c r="B12" s="22" t="s">
        <v>23</v>
      </c>
      <c r="C12" s="23" t="s">
        <v>31</v>
      </c>
      <c r="D12" s="24">
        <v>49</v>
      </c>
      <c r="E12" s="24" t="s">
        <v>148</v>
      </c>
      <c r="F12" s="25">
        <v>2</v>
      </c>
      <c r="G12" s="22" t="s">
        <v>18</v>
      </c>
      <c r="H12" s="26">
        <v>4661</v>
      </c>
      <c r="I12" s="26">
        <v>4661</v>
      </c>
      <c r="J12" s="27">
        <v>26000</v>
      </c>
      <c r="K12" s="27">
        <f t="shared" ref="K12:K62" si="3">ROUNDDOWN(I12*J12,-1)</f>
        <v>121186000</v>
      </c>
      <c r="L12" s="28">
        <v>26000</v>
      </c>
      <c r="M12" s="29">
        <f t="shared" ref="M12:M62" si="4">ROUNDDOWN(I12*L12,-1)</f>
        <v>121186000</v>
      </c>
      <c r="N12" s="27">
        <v>25000</v>
      </c>
      <c r="O12" s="27">
        <f t="shared" ref="O12:O62" si="5">ROUNDDOWN(I12*N12,-1)</f>
        <v>116525000</v>
      </c>
      <c r="P12" s="30" t="s">
        <v>32</v>
      </c>
      <c r="Q12" s="31" t="s">
        <v>154</v>
      </c>
      <c r="R12" s="32" t="s">
        <v>155</v>
      </c>
    </row>
    <row r="13" spans="1:19" ht="30" customHeight="1">
      <c r="A13" s="37"/>
      <c r="B13" s="22" t="s">
        <v>23</v>
      </c>
      <c r="C13" s="23"/>
      <c r="D13" s="24">
        <v>484</v>
      </c>
      <c r="E13" s="24" t="s">
        <v>156</v>
      </c>
      <c r="F13" s="25">
        <v>1</v>
      </c>
      <c r="G13" s="22" t="s">
        <v>30</v>
      </c>
      <c r="H13" s="26">
        <v>1170</v>
      </c>
      <c r="I13" s="26">
        <v>1170</v>
      </c>
      <c r="J13" s="27">
        <v>47000</v>
      </c>
      <c r="K13" s="27">
        <f t="shared" si="3"/>
        <v>54990000</v>
      </c>
      <c r="L13" s="28">
        <v>46000</v>
      </c>
      <c r="M13" s="29">
        <f t="shared" si="4"/>
        <v>53820000</v>
      </c>
      <c r="N13" s="27">
        <v>44000</v>
      </c>
      <c r="O13" s="27">
        <f t="shared" si="5"/>
        <v>51480000</v>
      </c>
      <c r="P13" s="30"/>
      <c r="Q13" s="31"/>
      <c r="R13" s="32"/>
    </row>
    <row r="14" spans="1:19" ht="30" customHeight="1">
      <c r="A14" s="37"/>
      <c r="B14" s="22" t="s">
        <v>23</v>
      </c>
      <c r="C14" s="23"/>
      <c r="D14" s="24">
        <v>484</v>
      </c>
      <c r="E14" s="24" t="s">
        <v>156</v>
      </c>
      <c r="F14" s="25">
        <v>2</v>
      </c>
      <c r="G14" s="22" t="s">
        <v>30</v>
      </c>
      <c r="H14" s="26">
        <v>1623</v>
      </c>
      <c r="I14" s="26">
        <v>1623</v>
      </c>
      <c r="J14" s="27">
        <v>50000</v>
      </c>
      <c r="K14" s="27">
        <f t="shared" si="3"/>
        <v>81150000</v>
      </c>
      <c r="L14" s="28">
        <v>50000</v>
      </c>
      <c r="M14" s="29">
        <f t="shared" si="4"/>
        <v>81150000</v>
      </c>
      <c r="N14" s="27">
        <v>47000</v>
      </c>
      <c r="O14" s="27">
        <f t="shared" si="5"/>
        <v>76281000</v>
      </c>
      <c r="P14" s="30"/>
      <c r="Q14" s="31"/>
      <c r="R14" s="32"/>
    </row>
    <row r="15" spans="1:19" ht="30" customHeight="1">
      <c r="A15" s="33"/>
      <c r="B15" s="22" t="s">
        <v>23</v>
      </c>
      <c r="C15" s="23"/>
      <c r="D15" s="24">
        <v>493</v>
      </c>
      <c r="E15" s="24" t="s">
        <v>156</v>
      </c>
      <c r="F15" s="25">
        <v>3</v>
      </c>
      <c r="G15" s="22" t="s">
        <v>30</v>
      </c>
      <c r="H15" s="26">
        <v>1197</v>
      </c>
      <c r="I15" s="26">
        <v>1197</v>
      </c>
      <c r="J15" s="27">
        <v>50000</v>
      </c>
      <c r="K15" s="27">
        <f t="shared" si="3"/>
        <v>59850000</v>
      </c>
      <c r="L15" s="28">
        <v>50000</v>
      </c>
      <c r="M15" s="29">
        <f t="shared" si="4"/>
        <v>59850000</v>
      </c>
      <c r="N15" s="27">
        <v>47000</v>
      </c>
      <c r="O15" s="27">
        <f t="shared" si="5"/>
        <v>56259000</v>
      </c>
      <c r="P15" s="30"/>
      <c r="Q15" s="31"/>
      <c r="R15" s="32"/>
    </row>
    <row r="16" spans="1:19" ht="30" customHeight="1">
      <c r="A16" s="21" t="s">
        <v>157</v>
      </c>
      <c r="B16" s="22" t="s">
        <v>23</v>
      </c>
      <c r="C16" s="23"/>
      <c r="D16" s="24">
        <v>499</v>
      </c>
      <c r="E16" s="24" t="s">
        <v>156</v>
      </c>
      <c r="F16" s="25">
        <v>1</v>
      </c>
      <c r="G16" s="22" t="s">
        <v>30</v>
      </c>
      <c r="H16" s="26">
        <v>632</v>
      </c>
      <c r="I16" s="26">
        <f>632*1/2</f>
        <v>316</v>
      </c>
      <c r="J16" s="27">
        <v>56000</v>
      </c>
      <c r="K16" s="27">
        <f t="shared" si="3"/>
        <v>17696000</v>
      </c>
      <c r="L16" s="28">
        <v>55000</v>
      </c>
      <c r="M16" s="29">
        <f t="shared" si="4"/>
        <v>17380000</v>
      </c>
      <c r="N16" s="27">
        <v>54000</v>
      </c>
      <c r="O16" s="27">
        <f t="shared" si="5"/>
        <v>17064000</v>
      </c>
      <c r="P16" s="30" t="s">
        <v>158</v>
      </c>
      <c r="Q16" s="31" t="s">
        <v>159</v>
      </c>
      <c r="R16" s="32" t="s">
        <v>160</v>
      </c>
    </row>
    <row r="17" spans="1:18" ht="30" customHeight="1">
      <c r="A17" s="37"/>
      <c r="B17" s="22" t="s">
        <v>23</v>
      </c>
      <c r="C17" s="23"/>
      <c r="D17" s="24">
        <v>499</v>
      </c>
      <c r="E17" s="24" t="s">
        <v>156</v>
      </c>
      <c r="F17" s="25">
        <v>5</v>
      </c>
      <c r="G17" s="22" t="s">
        <v>30</v>
      </c>
      <c r="H17" s="26">
        <v>826</v>
      </c>
      <c r="I17" s="26">
        <f>826*1/2</f>
        <v>413</v>
      </c>
      <c r="J17" s="27">
        <v>56000</v>
      </c>
      <c r="K17" s="27">
        <f t="shared" si="3"/>
        <v>23128000</v>
      </c>
      <c r="L17" s="28">
        <v>55000</v>
      </c>
      <c r="M17" s="29">
        <f t="shared" si="4"/>
        <v>22715000</v>
      </c>
      <c r="N17" s="27">
        <v>54000</v>
      </c>
      <c r="O17" s="27">
        <f t="shared" si="5"/>
        <v>22302000</v>
      </c>
      <c r="P17" s="30"/>
      <c r="Q17" s="31"/>
      <c r="R17" s="32"/>
    </row>
    <row r="18" spans="1:18" ht="30" customHeight="1">
      <c r="A18" s="33"/>
      <c r="B18" s="22" t="s">
        <v>23</v>
      </c>
      <c r="C18" s="23"/>
      <c r="D18" s="24">
        <v>499</v>
      </c>
      <c r="E18" s="24" t="s">
        <v>156</v>
      </c>
      <c r="F18" s="25">
        <v>6</v>
      </c>
      <c r="G18" s="22" t="s">
        <v>30</v>
      </c>
      <c r="H18" s="26">
        <v>132</v>
      </c>
      <c r="I18" s="26">
        <f>132*1/2</f>
        <v>66</v>
      </c>
      <c r="J18" s="27">
        <v>56000</v>
      </c>
      <c r="K18" s="27">
        <f t="shared" si="3"/>
        <v>3696000</v>
      </c>
      <c r="L18" s="28">
        <v>55000</v>
      </c>
      <c r="M18" s="29">
        <f t="shared" si="4"/>
        <v>3630000</v>
      </c>
      <c r="N18" s="27">
        <v>54000</v>
      </c>
      <c r="O18" s="27">
        <f t="shared" si="5"/>
        <v>3564000</v>
      </c>
      <c r="P18" s="30"/>
      <c r="Q18" s="31"/>
      <c r="R18" s="32"/>
    </row>
    <row r="19" spans="1:18" ht="30" customHeight="1">
      <c r="A19" s="34" t="s">
        <v>161</v>
      </c>
      <c r="B19" s="22" t="s">
        <v>33</v>
      </c>
      <c r="C19" s="23" t="s">
        <v>31</v>
      </c>
      <c r="D19" s="38">
        <v>185</v>
      </c>
      <c r="E19" s="24" t="s">
        <v>156</v>
      </c>
      <c r="F19" s="25">
        <v>2</v>
      </c>
      <c r="G19" s="22" t="s">
        <v>18</v>
      </c>
      <c r="H19" s="26">
        <v>14579</v>
      </c>
      <c r="I19" s="26">
        <f>14579*1/15</f>
        <v>971.93333333333328</v>
      </c>
      <c r="J19" s="27">
        <v>16000</v>
      </c>
      <c r="K19" s="27">
        <f t="shared" si="3"/>
        <v>15550930</v>
      </c>
      <c r="L19" s="28">
        <v>15000</v>
      </c>
      <c r="M19" s="29">
        <f t="shared" si="4"/>
        <v>14579000</v>
      </c>
      <c r="N19" s="27">
        <v>15000</v>
      </c>
      <c r="O19" s="27">
        <f t="shared" si="5"/>
        <v>14579000</v>
      </c>
      <c r="P19" s="22" t="s">
        <v>162</v>
      </c>
      <c r="Q19" s="35" t="s">
        <v>163</v>
      </c>
      <c r="R19" s="39" t="s">
        <v>164</v>
      </c>
    </row>
    <row r="20" spans="1:18" ht="30" customHeight="1">
      <c r="A20" s="34" t="s">
        <v>165</v>
      </c>
      <c r="B20" s="22" t="s">
        <v>23</v>
      </c>
      <c r="C20" s="23"/>
      <c r="D20" s="24">
        <v>661</v>
      </c>
      <c r="E20" s="24" t="s">
        <v>156</v>
      </c>
      <c r="F20" s="25">
        <v>11</v>
      </c>
      <c r="G20" s="22" t="s">
        <v>18</v>
      </c>
      <c r="H20" s="26">
        <v>1091</v>
      </c>
      <c r="I20" s="26">
        <f>1091*1/2</f>
        <v>545.5</v>
      </c>
      <c r="J20" s="27">
        <v>17000</v>
      </c>
      <c r="K20" s="27">
        <f t="shared" si="3"/>
        <v>9273500</v>
      </c>
      <c r="L20" s="28">
        <v>17000</v>
      </c>
      <c r="M20" s="29">
        <f t="shared" si="4"/>
        <v>9273500</v>
      </c>
      <c r="N20" s="27">
        <v>16000</v>
      </c>
      <c r="O20" s="27">
        <f t="shared" si="5"/>
        <v>8728000</v>
      </c>
      <c r="P20" s="22" t="s">
        <v>166</v>
      </c>
      <c r="Q20" s="35" t="s">
        <v>167</v>
      </c>
      <c r="R20" s="36" t="s">
        <v>168</v>
      </c>
    </row>
    <row r="21" spans="1:18" ht="22.5" customHeight="1">
      <c r="A21" s="21" t="s">
        <v>169</v>
      </c>
      <c r="B21" s="22" t="s">
        <v>16</v>
      </c>
      <c r="C21" s="23"/>
      <c r="D21" s="24">
        <v>433</v>
      </c>
      <c r="E21" s="24" t="s">
        <v>156</v>
      </c>
      <c r="F21" s="25">
        <v>4</v>
      </c>
      <c r="G21" s="22" t="s">
        <v>18</v>
      </c>
      <c r="H21" s="26">
        <v>1776</v>
      </c>
      <c r="I21" s="26">
        <f>1776*77/1776</f>
        <v>77</v>
      </c>
      <c r="J21" s="27">
        <v>23000</v>
      </c>
      <c r="K21" s="27">
        <f t="shared" si="3"/>
        <v>1771000</v>
      </c>
      <c r="L21" s="28">
        <v>23000</v>
      </c>
      <c r="M21" s="29">
        <f t="shared" si="4"/>
        <v>1771000</v>
      </c>
      <c r="N21" s="27">
        <v>22000</v>
      </c>
      <c r="O21" s="27">
        <f t="shared" si="5"/>
        <v>1694000</v>
      </c>
      <c r="P21" s="30" t="s">
        <v>170</v>
      </c>
      <c r="Q21" s="31" t="s">
        <v>171</v>
      </c>
      <c r="R21" s="32" t="s">
        <v>168</v>
      </c>
    </row>
    <row r="22" spans="1:18" ht="22.5" customHeight="1">
      <c r="A22" s="33"/>
      <c r="B22" s="22" t="s">
        <v>16</v>
      </c>
      <c r="C22" s="23"/>
      <c r="D22" s="24">
        <v>433</v>
      </c>
      <c r="E22" s="24" t="s">
        <v>156</v>
      </c>
      <c r="F22" s="25">
        <v>10</v>
      </c>
      <c r="G22" s="22" t="s">
        <v>18</v>
      </c>
      <c r="H22" s="26">
        <v>419</v>
      </c>
      <c r="I22" s="26">
        <v>419</v>
      </c>
      <c r="J22" s="27">
        <v>30000</v>
      </c>
      <c r="K22" s="27">
        <f t="shared" si="3"/>
        <v>12570000</v>
      </c>
      <c r="L22" s="28">
        <v>29000</v>
      </c>
      <c r="M22" s="29">
        <f t="shared" si="4"/>
        <v>12151000</v>
      </c>
      <c r="N22" s="27">
        <v>28000</v>
      </c>
      <c r="O22" s="27">
        <f t="shared" si="5"/>
        <v>11732000</v>
      </c>
      <c r="P22" s="30"/>
      <c r="Q22" s="31"/>
      <c r="R22" s="32"/>
    </row>
    <row r="23" spans="1:18" ht="30" customHeight="1">
      <c r="A23" s="21" t="s">
        <v>172</v>
      </c>
      <c r="B23" s="22" t="s">
        <v>23</v>
      </c>
      <c r="C23" s="23" t="s">
        <v>31</v>
      </c>
      <c r="D23" s="24">
        <v>149</v>
      </c>
      <c r="E23" s="24"/>
      <c r="F23" s="25"/>
      <c r="G23" s="22" t="s">
        <v>18</v>
      </c>
      <c r="H23" s="26">
        <v>39669</v>
      </c>
      <c r="I23" s="26">
        <v>39669</v>
      </c>
      <c r="J23" s="27">
        <v>15243</v>
      </c>
      <c r="K23" s="27">
        <f t="shared" si="3"/>
        <v>604674560</v>
      </c>
      <c r="L23" s="28">
        <v>14496</v>
      </c>
      <c r="M23" s="29">
        <f t="shared" si="4"/>
        <v>575041820</v>
      </c>
      <c r="N23" s="27">
        <v>14242</v>
      </c>
      <c r="O23" s="27">
        <f t="shared" si="5"/>
        <v>564965890</v>
      </c>
      <c r="P23" s="30" t="s">
        <v>34</v>
      </c>
      <c r="Q23" s="31" t="s">
        <v>173</v>
      </c>
      <c r="R23" s="32" t="s">
        <v>174</v>
      </c>
    </row>
    <row r="24" spans="1:18" ht="30" customHeight="1">
      <c r="A24" s="33"/>
      <c r="B24" s="22" t="s">
        <v>23</v>
      </c>
      <c r="C24" s="23"/>
      <c r="D24" s="24">
        <v>310</v>
      </c>
      <c r="E24" s="24"/>
      <c r="F24" s="25"/>
      <c r="G24" s="22" t="s">
        <v>30</v>
      </c>
      <c r="H24" s="26">
        <v>972</v>
      </c>
      <c r="I24" s="26">
        <v>972</v>
      </c>
      <c r="J24" s="27">
        <v>37000</v>
      </c>
      <c r="K24" s="27">
        <f t="shared" si="3"/>
        <v>35964000</v>
      </c>
      <c r="L24" s="28">
        <v>37000</v>
      </c>
      <c r="M24" s="29">
        <f t="shared" si="4"/>
        <v>35964000</v>
      </c>
      <c r="N24" s="27">
        <v>35000</v>
      </c>
      <c r="O24" s="27">
        <f t="shared" si="5"/>
        <v>34020000</v>
      </c>
      <c r="P24" s="30"/>
      <c r="Q24" s="31"/>
      <c r="R24" s="32"/>
    </row>
    <row r="25" spans="1:18" ht="30" customHeight="1">
      <c r="A25" s="34" t="s">
        <v>175</v>
      </c>
      <c r="B25" s="22" t="s">
        <v>23</v>
      </c>
      <c r="C25" s="23" t="s">
        <v>31</v>
      </c>
      <c r="D25" s="24">
        <v>30</v>
      </c>
      <c r="E25" s="24" t="s">
        <v>176</v>
      </c>
      <c r="F25" s="25">
        <v>1</v>
      </c>
      <c r="G25" s="22" t="s">
        <v>35</v>
      </c>
      <c r="H25" s="26">
        <v>2950</v>
      </c>
      <c r="I25" s="26">
        <f>2950*3736.5/24000</f>
        <v>459.27812499999999</v>
      </c>
      <c r="J25" s="27">
        <v>24000</v>
      </c>
      <c r="K25" s="27">
        <f t="shared" si="3"/>
        <v>11022670</v>
      </c>
      <c r="L25" s="28">
        <v>24000</v>
      </c>
      <c r="M25" s="29">
        <f t="shared" si="4"/>
        <v>11022670</v>
      </c>
      <c r="N25" s="27">
        <v>23000</v>
      </c>
      <c r="O25" s="27">
        <f t="shared" si="5"/>
        <v>10563390</v>
      </c>
      <c r="P25" s="40" t="s">
        <v>177</v>
      </c>
      <c r="Q25" s="41" t="s">
        <v>178</v>
      </c>
      <c r="R25" s="36" t="s">
        <v>179</v>
      </c>
    </row>
    <row r="26" spans="1:18" ht="30" customHeight="1">
      <c r="A26" s="34" t="s">
        <v>180</v>
      </c>
      <c r="B26" s="22" t="s">
        <v>23</v>
      </c>
      <c r="C26" s="23" t="s">
        <v>31</v>
      </c>
      <c r="D26" s="24">
        <v>24</v>
      </c>
      <c r="E26" s="24"/>
      <c r="F26" s="25"/>
      <c r="G26" s="22" t="s">
        <v>18</v>
      </c>
      <c r="H26" s="26">
        <v>298</v>
      </c>
      <c r="I26" s="26">
        <v>298</v>
      </c>
      <c r="J26" s="27">
        <v>8000</v>
      </c>
      <c r="K26" s="27">
        <f t="shared" si="3"/>
        <v>2384000</v>
      </c>
      <c r="L26" s="28">
        <v>8000</v>
      </c>
      <c r="M26" s="29">
        <f t="shared" si="4"/>
        <v>2384000</v>
      </c>
      <c r="N26" s="27">
        <v>8000</v>
      </c>
      <c r="O26" s="27">
        <f t="shared" si="5"/>
        <v>2384000</v>
      </c>
      <c r="P26" s="22" t="s">
        <v>36</v>
      </c>
      <c r="Q26" s="35" t="s">
        <v>37</v>
      </c>
      <c r="R26" s="39" t="s">
        <v>181</v>
      </c>
    </row>
    <row r="27" spans="1:18" ht="30" customHeight="1">
      <c r="A27" s="34" t="s">
        <v>182</v>
      </c>
      <c r="B27" s="22" t="s">
        <v>23</v>
      </c>
      <c r="C27" s="23"/>
      <c r="D27" s="24">
        <v>101</v>
      </c>
      <c r="E27" s="24" t="s">
        <v>183</v>
      </c>
      <c r="F27" s="25">
        <v>1</v>
      </c>
      <c r="G27" s="22" t="s">
        <v>35</v>
      </c>
      <c r="H27" s="26">
        <v>293</v>
      </c>
      <c r="I27" s="26">
        <f>293*1/2</f>
        <v>146.5</v>
      </c>
      <c r="J27" s="27">
        <v>61000</v>
      </c>
      <c r="K27" s="27">
        <f t="shared" si="3"/>
        <v>8936500</v>
      </c>
      <c r="L27" s="28">
        <v>60000</v>
      </c>
      <c r="M27" s="29">
        <f t="shared" si="4"/>
        <v>8790000</v>
      </c>
      <c r="N27" s="27">
        <v>59000</v>
      </c>
      <c r="O27" s="27">
        <f t="shared" si="5"/>
        <v>8643500</v>
      </c>
      <c r="P27" s="22" t="s">
        <v>184</v>
      </c>
      <c r="Q27" s="35" t="s">
        <v>185</v>
      </c>
      <c r="R27" s="39" t="s">
        <v>186</v>
      </c>
    </row>
    <row r="28" spans="1:18" ht="30" customHeight="1">
      <c r="A28" s="34" t="s">
        <v>187</v>
      </c>
      <c r="B28" s="22" t="s">
        <v>23</v>
      </c>
      <c r="C28" s="23" t="s">
        <v>31</v>
      </c>
      <c r="D28" s="24">
        <v>20</v>
      </c>
      <c r="E28" s="24"/>
      <c r="F28" s="25"/>
      <c r="G28" s="22" t="s">
        <v>18</v>
      </c>
      <c r="H28" s="26">
        <v>397</v>
      </c>
      <c r="I28" s="26">
        <v>397</v>
      </c>
      <c r="J28" s="27">
        <v>8000</v>
      </c>
      <c r="K28" s="27">
        <f t="shared" si="3"/>
        <v>3176000</v>
      </c>
      <c r="L28" s="28">
        <v>8000</v>
      </c>
      <c r="M28" s="29">
        <f t="shared" si="4"/>
        <v>3176000</v>
      </c>
      <c r="N28" s="27">
        <v>8000</v>
      </c>
      <c r="O28" s="27">
        <f t="shared" si="5"/>
        <v>3176000</v>
      </c>
      <c r="P28" s="22" t="s">
        <v>38</v>
      </c>
      <c r="Q28" s="35" t="s">
        <v>188</v>
      </c>
      <c r="R28" s="39" t="s">
        <v>189</v>
      </c>
    </row>
    <row r="29" spans="1:18" ht="30" customHeight="1">
      <c r="A29" s="34" t="s">
        <v>190</v>
      </c>
      <c r="B29" s="22" t="s">
        <v>23</v>
      </c>
      <c r="C29" s="23"/>
      <c r="D29" s="24">
        <v>405</v>
      </c>
      <c r="E29" s="24" t="s">
        <v>191</v>
      </c>
      <c r="F29" s="25">
        <v>10</v>
      </c>
      <c r="G29" s="22" t="s">
        <v>18</v>
      </c>
      <c r="H29" s="26">
        <v>992</v>
      </c>
      <c r="I29" s="26">
        <v>992</v>
      </c>
      <c r="J29" s="27">
        <v>43000</v>
      </c>
      <c r="K29" s="27">
        <f t="shared" si="3"/>
        <v>42656000</v>
      </c>
      <c r="L29" s="28">
        <v>43000</v>
      </c>
      <c r="M29" s="29">
        <f t="shared" si="4"/>
        <v>42656000</v>
      </c>
      <c r="N29" s="27">
        <v>42000</v>
      </c>
      <c r="O29" s="27">
        <f t="shared" si="5"/>
        <v>41664000</v>
      </c>
      <c r="P29" s="22" t="s">
        <v>39</v>
      </c>
      <c r="Q29" s="35" t="s">
        <v>192</v>
      </c>
      <c r="R29" s="36" t="s">
        <v>193</v>
      </c>
    </row>
    <row r="30" spans="1:18" ht="30" customHeight="1">
      <c r="A30" s="21" t="s">
        <v>194</v>
      </c>
      <c r="B30" s="22" t="s">
        <v>23</v>
      </c>
      <c r="C30" s="23"/>
      <c r="D30" s="24">
        <v>378</v>
      </c>
      <c r="E30" s="24" t="s">
        <v>195</v>
      </c>
      <c r="F30" s="25">
        <v>43</v>
      </c>
      <c r="G30" s="22" t="s">
        <v>18</v>
      </c>
      <c r="H30" s="26">
        <v>762</v>
      </c>
      <c r="I30" s="26">
        <f>762*76/762</f>
        <v>76</v>
      </c>
      <c r="J30" s="27">
        <v>22000</v>
      </c>
      <c r="K30" s="27">
        <f t="shared" si="3"/>
        <v>1672000</v>
      </c>
      <c r="L30" s="28">
        <v>22000</v>
      </c>
      <c r="M30" s="29">
        <f t="shared" si="4"/>
        <v>1672000</v>
      </c>
      <c r="N30" s="27">
        <v>21000</v>
      </c>
      <c r="O30" s="27">
        <f t="shared" si="5"/>
        <v>1596000</v>
      </c>
      <c r="P30" s="30" t="s">
        <v>196</v>
      </c>
      <c r="Q30" s="31" t="s">
        <v>197</v>
      </c>
      <c r="R30" s="32" t="s">
        <v>193</v>
      </c>
    </row>
    <row r="31" spans="1:18" ht="30" customHeight="1">
      <c r="A31" s="33"/>
      <c r="B31" s="22" t="s">
        <v>23</v>
      </c>
      <c r="C31" s="23"/>
      <c r="D31" s="24">
        <v>378</v>
      </c>
      <c r="E31" s="24" t="s">
        <v>195</v>
      </c>
      <c r="F31" s="25">
        <v>50</v>
      </c>
      <c r="G31" s="22" t="s">
        <v>18</v>
      </c>
      <c r="H31" s="26">
        <v>606</v>
      </c>
      <c r="I31" s="26">
        <v>606</v>
      </c>
      <c r="J31" s="27">
        <v>27000</v>
      </c>
      <c r="K31" s="27">
        <f t="shared" si="3"/>
        <v>16362000</v>
      </c>
      <c r="L31" s="28">
        <v>27000</v>
      </c>
      <c r="M31" s="29">
        <f t="shared" si="4"/>
        <v>16362000</v>
      </c>
      <c r="N31" s="27">
        <v>26000</v>
      </c>
      <c r="O31" s="27">
        <f t="shared" si="5"/>
        <v>15756000</v>
      </c>
      <c r="P31" s="30"/>
      <c r="Q31" s="31"/>
      <c r="R31" s="32"/>
    </row>
    <row r="32" spans="1:18" ht="30" customHeight="1">
      <c r="A32" s="34" t="s">
        <v>198</v>
      </c>
      <c r="B32" s="22" t="s">
        <v>23</v>
      </c>
      <c r="C32" s="23"/>
      <c r="D32" s="24">
        <v>661</v>
      </c>
      <c r="E32" s="24" t="s">
        <v>195</v>
      </c>
      <c r="F32" s="25">
        <v>9</v>
      </c>
      <c r="G32" s="22" t="s">
        <v>18</v>
      </c>
      <c r="H32" s="26">
        <v>660</v>
      </c>
      <c r="I32" s="26">
        <v>660</v>
      </c>
      <c r="J32" s="27">
        <v>17000</v>
      </c>
      <c r="K32" s="27">
        <f t="shared" si="3"/>
        <v>11220000</v>
      </c>
      <c r="L32" s="28">
        <v>17000</v>
      </c>
      <c r="M32" s="29">
        <f t="shared" si="4"/>
        <v>11220000</v>
      </c>
      <c r="N32" s="27">
        <v>16000</v>
      </c>
      <c r="O32" s="27">
        <f t="shared" si="5"/>
        <v>10560000</v>
      </c>
      <c r="P32" s="22" t="s">
        <v>40</v>
      </c>
      <c r="Q32" s="35" t="s">
        <v>199</v>
      </c>
      <c r="R32" s="36" t="s">
        <v>200</v>
      </c>
    </row>
    <row r="33" spans="1:18" ht="30" customHeight="1">
      <c r="A33" s="34" t="s">
        <v>201</v>
      </c>
      <c r="B33" s="22" t="s">
        <v>23</v>
      </c>
      <c r="C33" s="23"/>
      <c r="D33" s="24">
        <v>736</v>
      </c>
      <c r="E33" s="24" t="s">
        <v>176</v>
      </c>
      <c r="F33" s="25">
        <v>10</v>
      </c>
      <c r="G33" s="22" t="s">
        <v>18</v>
      </c>
      <c r="H33" s="26">
        <v>496</v>
      </c>
      <c r="I33" s="26">
        <v>496</v>
      </c>
      <c r="J33" s="27">
        <v>11000</v>
      </c>
      <c r="K33" s="27">
        <f t="shared" si="3"/>
        <v>5456000</v>
      </c>
      <c r="L33" s="28">
        <v>11000</v>
      </c>
      <c r="M33" s="29">
        <f t="shared" si="4"/>
        <v>5456000</v>
      </c>
      <c r="N33" s="27">
        <v>11000</v>
      </c>
      <c r="O33" s="27">
        <f t="shared" si="5"/>
        <v>5456000</v>
      </c>
      <c r="P33" s="42" t="s">
        <v>202</v>
      </c>
      <c r="Q33" s="42" t="s">
        <v>203</v>
      </c>
      <c r="R33" s="43" t="s">
        <v>204</v>
      </c>
    </row>
    <row r="34" spans="1:18" ht="30" customHeight="1">
      <c r="A34" s="34" t="s">
        <v>205</v>
      </c>
      <c r="B34" s="22" t="s">
        <v>23</v>
      </c>
      <c r="C34" s="23"/>
      <c r="D34" s="24">
        <v>736</v>
      </c>
      <c r="E34" s="24" t="s">
        <v>176</v>
      </c>
      <c r="F34" s="25">
        <v>27</v>
      </c>
      <c r="G34" s="22" t="s">
        <v>18</v>
      </c>
      <c r="H34" s="26">
        <v>259</v>
      </c>
      <c r="I34" s="26">
        <v>259</v>
      </c>
      <c r="J34" s="27">
        <v>11000</v>
      </c>
      <c r="K34" s="27">
        <f t="shared" si="3"/>
        <v>2849000</v>
      </c>
      <c r="L34" s="28">
        <v>11000</v>
      </c>
      <c r="M34" s="29">
        <f t="shared" si="4"/>
        <v>2849000</v>
      </c>
      <c r="N34" s="27">
        <v>11000</v>
      </c>
      <c r="O34" s="27">
        <f t="shared" si="5"/>
        <v>2849000</v>
      </c>
      <c r="P34" s="44"/>
      <c r="Q34" s="44"/>
      <c r="R34" s="45"/>
    </row>
    <row r="35" spans="1:18" s="5" customFormat="1" ht="30" customHeight="1">
      <c r="A35" s="34" t="s">
        <v>206</v>
      </c>
      <c r="B35" s="22" t="s">
        <v>23</v>
      </c>
      <c r="C35" s="23"/>
      <c r="D35" s="24">
        <v>736</v>
      </c>
      <c r="E35" s="24" t="s">
        <v>176</v>
      </c>
      <c r="F35" s="25">
        <v>7</v>
      </c>
      <c r="G35" s="22" t="s">
        <v>18</v>
      </c>
      <c r="H35" s="26">
        <v>1653</v>
      </c>
      <c r="I35" s="26">
        <v>1653</v>
      </c>
      <c r="J35" s="27">
        <v>13000</v>
      </c>
      <c r="K35" s="27">
        <f t="shared" si="3"/>
        <v>21489000</v>
      </c>
      <c r="L35" s="28">
        <v>13000</v>
      </c>
      <c r="M35" s="29">
        <f t="shared" si="4"/>
        <v>21489000</v>
      </c>
      <c r="N35" s="27">
        <v>13000</v>
      </c>
      <c r="O35" s="27">
        <f t="shared" si="5"/>
        <v>21489000</v>
      </c>
      <c r="P35" s="22" t="s">
        <v>41</v>
      </c>
      <c r="Q35" s="35" t="s">
        <v>207</v>
      </c>
      <c r="R35" s="36" t="s">
        <v>208</v>
      </c>
    </row>
    <row r="36" spans="1:18" s="5" customFormat="1" ht="33.75" customHeight="1">
      <c r="A36" s="34" t="s">
        <v>209</v>
      </c>
      <c r="B36" s="22" t="s">
        <v>23</v>
      </c>
      <c r="C36" s="23"/>
      <c r="D36" s="24">
        <v>718</v>
      </c>
      <c r="E36" s="24" t="s">
        <v>210</v>
      </c>
      <c r="F36" s="25">
        <v>17</v>
      </c>
      <c r="G36" s="22" t="s">
        <v>18</v>
      </c>
      <c r="H36" s="26">
        <v>496</v>
      </c>
      <c r="I36" s="26">
        <v>496</v>
      </c>
      <c r="J36" s="27">
        <v>13000</v>
      </c>
      <c r="K36" s="27">
        <f t="shared" si="3"/>
        <v>6448000</v>
      </c>
      <c r="L36" s="28">
        <v>13000</v>
      </c>
      <c r="M36" s="29">
        <f t="shared" si="4"/>
        <v>6448000</v>
      </c>
      <c r="N36" s="27">
        <v>13000</v>
      </c>
      <c r="O36" s="27">
        <f t="shared" si="5"/>
        <v>6448000</v>
      </c>
      <c r="P36" s="22" t="s">
        <v>211</v>
      </c>
      <c r="Q36" s="35" t="s">
        <v>212</v>
      </c>
      <c r="R36" s="39" t="s">
        <v>213</v>
      </c>
    </row>
    <row r="37" spans="1:18" s="5" customFormat="1" ht="34.5" customHeight="1">
      <c r="A37" s="34" t="s">
        <v>214</v>
      </c>
      <c r="B37" s="22" t="s">
        <v>16</v>
      </c>
      <c r="C37" s="23"/>
      <c r="D37" s="24">
        <v>946</v>
      </c>
      <c r="E37" s="24" t="s">
        <v>210</v>
      </c>
      <c r="F37" s="25">
        <v>16</v>
      </c>
      <c r="G37" s="22" t="s">
        <v>42</v>
      </c>
      <c r="H37" s="26">
        <v>661</v>
      </c>
      <c r="I37" s="26">
        <f>661*991.4/1322</f>
        <v>495.70000000000005</v>
      </c>
      <c r="J37" s="27">
        <v>25000</v>
      </c>
      <c r="K37" s="27">
        <f t="shared" si="3"/>
        <v>12392500</v>
      </c>
      <c r="L37" s="28">
        <v>25000</v>
      </c>
      <c r="M37" s="29">
        <f t="shared" si="4"/>
        <v>12392500</v>
      </c>
      <c r="N37" s="27">
        <v>24000</v>
      </c>
      <c r="O37" s="27">
        <f t="shared" si="5"/>
        <v>11896800</v>
      </c>
      <c r="P37" s="46" t="s">
        <v>215</v>
      </c>
      <c r="Q37" s="35" t="s">
        <v>216</v>
      </c>
      <c r="R37" s="39" t="s">
        <v>208</v>
      </c>
    </row>
    <row r="38" spans="1:18" s="5" customFormat="1" ht="30.75" customHeight="1">
      <c r="A38" s="21" t="s">
        <v>217</v>
      </c>
      <c r="B38" s="22" t="s">
        <v>23</v>
      </c>
      <c r="C38" s="23"/>
      <c r="D38" s="24">
        <v>378</v>
      </c>
      <c r="E38" s="24" t="s">
        <v>210</v>
      </c>
      <c r="F38" s="25">
        <v>43</v>
      </c>
      <c r="G38" s="22" t="s">
        <v>18</v>
      </c>
      <c r="H38" s="26">
        <v>762</v>
      </c>
      <c r="I38" s="26">
        <f>762*11/762</f>
        <v>11</v>
      </c>
      <c r="J38" s="27">
        <v>22000</v>
      </c>
      <c r="K38" s="27">
        <f t="shared" si="3"/>
        <v>242000</v>
      </c>
      <c r="L38" s="28">
        <v>22000</v>
      </c>
      <c r="M38" s="29">
        <f t="shared" si="4"/>
        <v>242000</v>
      </c>
      <c r="N38" s="27">
        <v>21000</v>
      </c>
      <c r="O38" s="27">
        <f t="shared" si="5"/>
        <v>231000</v>
      </c>
      <c r="P38" s="31" t="s">
        <v>218</v>
      </c>
      <c r="Q38" s="31" t="s">
        <v>219</v>
      </c>
      <c r="R38" s="47" t="s">
        <v>220</v>
      </c>
    </row>
    <row r="39" spans="1:18" s="5" customFormat="1" ht="29.25" customHeight="1">
      <c r="A39" s="33"/>
      <c r="B39" s="22" t="s">
        <v>23</v>
      </c>
      <c r="C39" s="23"/>
      <c r="D39" s="24">
        <v>378</v>
      </c>
      <c r="E39" s="24" t="s">
        <v>210</v>
      </c>
      <c r="F39" s="25">
        <v>49</v>
      </c>
      <c r="G39" s="22" t="s">
        <v>18</v>
      </c>
      <c r="H39" s="26">
        <v>468</v>
      </c>
      <c r="I39" s="26">
        <f>468*18.8/468</f>
        <v>18.8</v>
      </c>
      <c r="J39" s="27">
        <v>22000</v>
      </c>
      <c r="K39" s="27">
        <f t="shared" si="3"/>
        <v>413600</v>
      </c>
      <c r="L39" s="28">
        <v>22000</v>
      </c>
      <c r="M39" s="29">
        <f t="shared" si="4"/>
        <v>413600</v>
      </c>
      <c r="N39" s="27">
        <v>21000</v>
      </c>
      <c r="O39" s="27">
        <f t="shared" si="5"/>
        <v>394800</v>
      </c>
      <c r="P39" s="31"/>
      <c r="Q39" s="31"/>
      <c r="R39" s="47"/>
    </row>
    <row r="40" spans="1:18" s="5" customFormat="1" ht="30" customHeight="1">
      <c r="A40" s="21" t="s">
        <v>221</v>
      </c>
      <c r="B40" s="22" t="s">
        <v>23</v>
      </c>
      <c r="C40" s="23"/>
      <c r="D40" s="24">
        <v>385</v>
      </c>
      <c r="E40" s="24" t="s">
        <v>210</v>
      </c>
      <c r="F40" s="25">
        <v>4</v>
      </c>
      <c r="G40" s="22" t="s">
        <v>35</v>
      </c>
      <c r="H40" s="26">
        <v>204</v>
      </c>
      <c r="I40" s="26">
        <f>204*6/7</f>
        <v>174.85714285714286</v>
      </c>
      <c r="J40" s="27">
        <v>46000</v>
      </c>
      <c r="K40" s="27">
        <f t="shared" si="3"/>
        <v>8043420</v>
      </c>
      <c r="L40" s="28">
        <v>45000</v>
      </c>
      <c r="M40" s="29">
        <f t="shared" si="4"/>
        <v>7868570</v>
      </c>
      <c r="N40" s="27">
        <v>45000</v>
      </c>
      <c r="O40" s="27">
        <f t="shared" si="5"/>
        <v>7868570</v>
      </c>
      <c r="P40" s="30" t="s">
        <v>222</v>
      </c>
      <c r="Q40" s="31" t="s">
        <v>223</v>
      </c>
      <c r="R40" s="32" t="s">
        <v>224</v>
      </c>
    </row>
    <row r="41" spans="1:18" s="5" customFormat="1" ht="30" customHeight="1">
      <c r="A41" s="37"/>
      <c r="B41" s="22" t="s">
        <v>23</v>
      </c>
      <c r="C41" s="23"/>
      <c r="D41" s="24">
        <v>433</v>
      </c>
      <c r="E41" s="24" t="s">
        <v>210</v>
      </c>
      <c r="F41" s="25">
        <v>2</v>
      </c>
      <c r="G41" s="22" t="s">
        <v>30</v>
      </c>
      <c r="H41" s="26">
        <v>258</v>
      </c>
      <c r="I41" s="26">
        <f>258*6/7</f>
        <v>221.14285714285714</v>
      </c>
      <c r="J41" s="27">
        <v>66000</v>
      </c>
      <c r="K41" s="27">
        <f t="shared" si="3"/>
        <v>14595420</v>
      </c>
      <c r="L41" s="28">
        <v>65000</v>
      </c>
      <c r="M41" s="29">
        <f t="shared" si="4"/>
        <v>14374280</v>
      </c>
      <c r="N41" s="27">
        <v>64000</v>
      </c>
      <c r="O41" s="27">
        <f t="shared" si="5"/>
        <v>14153140</v>
      </c>
      <c r="P41" s="30"/>
      <c r="Q41" s="31"/>
      <c r="R41" s="32"/>
    </row>
    <row r="42" spans="1:18" s="5" customFormat="1" ht="30" customHeight="1">
      <c r="A42" s="33"/>
      <c r="B42" s="22" t="s">
        <v>23</v>
      </c>
      <c r="C42" s="23"/>
      <c r="D42" s="24">
        <v>1219</v>
      </c>
      <c r="E42" s="24"/>
      <c r="F42" s="25"/>
      <c r="G42" s="22" t="s">
        <v>43</v>
      </c>
      <c r="H42" s="26">
        <v>2101.6</v>
      </c>
      <c r="I42" s="26">
        <f>2101.6*6/7</f>
        <v>1801.3714285714284</v>
      </c>
      <c r="J42" s="27">
        <v>67000</v>
      </c>
      <c r="K42" s="27">
        <f t="shared" si="3"/>
        <v>120691880</v>
      </c>
      <c r="L42" s="28">
        <v>66000</v>
      </c>
      <c r="M42" s="29">
        <f t="shared" si="4"/>
        <v>118890510</v>
      </c>
      <c r="N42" s="27">
        <v>66000</v>
      </c>
      <c r="O42" s="27">
        <f t="shared" si="5"/>
        <v>118890510</v>
      </c>
      <c r="P42" s="30"/>
      <c r="Q42" s="31"/>
      <c r="R42" s="32"/>
    </row>
    <row r="43" spans="1:18" s="5" customFormat="1" ht="30" customHeight="1">
      <c r="A43" s="34" t="s">
        <v>225</v>
      </c>
      <c r="B43" s="22" t="s">
        <v>16</v>
      </c>
      <c r="C43" s="23"/>
      <c r="D43" s="24">
        <v>710</v>
      </c>
      <c r="E43" s="24" t="s">
        <v>210</v>
      </c>
      <c r="F43" s="25">
        <v>4</v>
      </c>
      <c r="G43" s="22" t="s">
        <v>30</v>
      </c>
      <c r="H43" s="26">
        <v>1494</v>
      </c>
      <c r="I43" s="26">
        <v>1494</v>
      </c>
      <c r="J43" s="27">
        <v>80000</v>
      </c>
      <c r="K43" s="27">
        <f t="shared" si="3"/>
        <v>119520000</v>
      </c>
      <c r="L43" s="28">
        <v>76000</v>
      </c>
      <c r="M43" s="29">
        <f t="shared" si="4"/>
        <v>113544000</v>
      </c>
      <c r="N43" s="27">
        <v>76000</v>
      </c>
      <c r="O43" s="27">
        <f t="shared" si="5"/>
        <v>113544000</v>
      </c>
      <c r="P43" s="22" t="s">
        <v>44</v>
      </c>
      <c r="Q43" s="35" t="s">
        <v>226</v>
      </c>
      <c r="R43" s="36" t="s">
        <v>227</v>
      </c>
    </row>
    <row r="44" spans="1:18" s="5" customFormat="1" ht="30" customHeight="1">
      <c r="A44" s="21" t="s">
        <v>45</v>
      </c>
      <c r="B44" s="22" t="s">
        <v>23</v>
      </c>
      <c r="C44" s="23" t="s">
        <v>31</v>
      </c>
      <c r="D44" s="24">
        <v>48</v>
      </c>
      <c r="E44" s="24" t="s">
        <v>228</v>
      </c>
      <c r="F44" s="25">
        <v>5</v>
      </c>
      <c r="G44" s="22" t="s">
        <v>18</v>
      </c>
      <c r="H44" s="48">
        <v>1980</v>
      </c>
      <c r="I44" s="48">
        <f>1980*1/6</f>
        <v>330</v>
      </c>
      <c r="J44" s="27"/>
      <c r="K44" s="27"/>
      <c r="L44" s="28"/>
      <c r="M44" s="29"/>
      <c r="N44" s="27"/>
      <c r="O44" s="27"/>
      <c r="P44" s="49" t="s">
        <v>229</v>
      </c>
      <c r="Q44" s="42" t="s">
        <v>230</v>
      </c>
      <c r="R44" s="50" t="s">
        <v>227</v>
      </c>
    </row>
    <row r="45" spans="1:18" s="5" customFormat="1" ht="30" customHeight="1">
      <c r="A45" s="37"/>
      <c r="B45" s="22" t="s">
        <v>23</v>
      </c>
      <c r="C45" s="23" t="s">
        <v>31</v>
      </c>
      <c r="D45" s="24">
        <v>50</v>
      </c>
      <c r="E45" s="24" t="s">
        <v>228</v>
      </c>
      <c r="F45" s="25">
        <v>1</v>
      </c>
      <c r="G45" s="22" t="s">
        <v>18</v>
      </c>
      <c r="H45" s="48">
        <v>62582</v>
      </c>
      <c r="I45" s="48">
        <f>62582*1/24</f>
        <v>2607.5833333333335</v>
      </c>
      <c r="J45" s="27"/>
      <c r="K45" s="27"/>
      <c r="L45" s="28"/>
      <c r="M45" s="29"/>
      <c r="N45" s="27"/>
      <c r="O45" s="27"/>
      <c r="P45" s="51"/>
      <c r="Q45" s="52"/>
      <c r="R45" s="53"/>
    </row>
    <row r="46" spans="1:18" s="5" customFormat="1" ht="30" customHeight="1">
      <c r="A46" s="37"/>
      <c r="B46" s="22" t="s">
        <v>23</v>
      </c>
      <c r="C46" s="23"/>
      <c r="D46" s="24">
        <v>366</v>
      </c>
      <c r="E46" s="24"/>
      <c r="F46" s="25"/>
      <c r="G46" s="22" t="s">
        <v>43</v>
      </c>
      <c r="H46" s="48">
        <v>3947</v>
      </c>
      <c r="I46" s="48">
        <f>3947*1/5</f>
        <v>789.4</v>
      </c>
      <c r="J46" s="27"/>
      <c r="K46" s="27"/>
      <c r="L46" s="28"/>
      <c r="M46" s="29"/>
      <c r="N46" s="27"/>
      <c r="O46" s="27"/>
      <c r="P46" s="51"/>
      <c r="Q46" s="52"/>
      <c r="R46" s="53"/>
    </row>
    <row r="47" spans="1:18" s="5" customFormat="1" ht="30" customHeight="1">
      <c r="A47" s="37"/>
      <c r="B47" s="22" t="s">
        <v>23</v>
      </c>
      <c r="C47" s="23"/>
      <c r="D47" s="24">
        <v>427</v>
      </c>
      <c r="E47" s="24" t="s">
        <v>228</v>
      </c>
      <c r="F47" s="25">
        <v>3</v>
      </c>
      <c r="G47" s="22" t="s">
        <v>30</v>
      </c>
      <c r="H47" s="48">
        <v>7319</v>
      </c>
      <c r="I47" s="48">
        <f>7319*1/24</f>
        <v>304.95833333333331</v>
      </c>
      <c r="J47" s="27"/>
      <c r="K47" s="27"/>
      <c r="L47" s="28"/>
      <c r="M47" s="29"/>
      <c r="N47" s="27"/>
      <c r="O47" s="27"/>
      <c r="P47" s="51"/>
      <c r="Q47" s="52"/>
      <c r="R47" s="53"/>
    </row>
    <row r="48" spans="1:18" s="5" customFormat="1" ht="30" customHeight="1">
      <c r="A48" s="33"/>
      <c r="B48" s="22" t="s">
        <v>23</v>
      </c>
      <c r="C48" s="23"/>
      <c r="D48" s="24">
        <v>494</v>
      </c>
      <c r="E48" s="24" t="s">
        <v>228</v>
      </c>
      <c r="F48" s="25">
        <v>1</v>
      </c>
      <c r="G48" s="22" t="s">
        <v>30</v>
      </c>
      <c r="H48" s="48">
        <v>1309</v>
      </c>
      <c r="I48" s="48">
        <f>1309*1/24</f>
        <v>54.541666666666664</v>
      </c>
      <c r="J48" s="27"/>
      <c r="K48" s="27"/>
      <c r="L48" s="28"/>
      <c r="M48" s="29"/>
      <c r="N48" s="27"/>
      <c r="O48" s="27"/>
      <c r="P48" s="54"/>
      <c r="Q48" s="44"/>
      <c r="R48" s="55"/>
    </row>
    <row r="49" spans="1:18" s="5" customFormat="1" ht="30" customHeight="1">
      <c r="A49" s="21" t="s">
        <v>46</v>
      </c>
      <c r="B49" s="22" t="s">
        <v>23</v>
      </c>
      <c r="C49" s="23"/>
      <c r="D49" s="24">
        <v>427</v>
      </c>
      <c r="E49" s="24" t="s">
        <v>228</v>
      </c>
      <c r="F49" s="25">
        <v>1</v>
      </c>
      <c r="G49" s="22" t="s">
        <v>30</v>
      </c>
      <c r="H49" s="26">
        <v>2724</v>
      </c>
      <c r="I49" s="26">
        <v>2724</v>
      </c>
      <c r="J49" s="27">
        <v>64000</v>
      </c>
      <c r="K49" s="27">
        <f t="shared" si="3"/>
        <v>174336000</v>
      </c>
      <c r="L49" s="28">
        <v>63000</v>
      </c>
      <c r="M49" s="29">
        <f t="shared" si="4"/>
        <v>171612000</v>
      </c>
      <c r="N49" s="27">
        <v>62000</v>
      </c>
      <c r="O49" s="27">
        <f t="shared" si="5"/>
        <v>168888000</v>
      </c>
      <c r="P49" s="30" t="s">
        <v>51</v>
      </c>
      <c r="Q49" s="31" t="s">
        <v>52</v>
      </c>
      <c r="R49" s="32" t="s">
        <v>231</v>
      </c>
    </row>
    <row r="50" spans="1:18" s="5" customFormat="1" ht="38.25" customHeight="1">
      <c r="A50" s="33"/>
      <c r="B50" s="22" t="s">
        <v>23</v>
      </c>
      <c r="C50" s="23"/>
      <c r="D50" s="24">
        <v>427</v>
      </c>
      <c r="E50" s="24" t="s">
        <v>232</v>
      </c>
      <c r="F50" s="25">
        <v>2</v>
      </c>
      <c r="G50" s="22" t="s">
        <v>30</v>
      </c>
      <c r="H50" s="26">
        <v>1471</v>
      </c>
      <c r="I50" s="26">
        <v>1471</v>
      </c>
      <c r="J50" s="27">
        <v>64000</v>
      </c>
      <c r="K50" s="27">
        <f t="shared" si="3"/>
        <v>94144000</v>
      </c>
      <c r="L50" s="28">
        <v>63000</v>
      </c>
      <c r="M50" s="29">
        <f t="shared" si="4"/>
        <v>92673000</v>
      </c>
      <c r="N50" s="27">
        <v>62000</v>
      </c>
      <c r="O50" s="27">
        <f t="shared" si="5"/>
        <v>91202000</v>
      </c>
      <c r="P50" s="30"/>
      <c r="Q50" s="31"/>
      <c r="R50" s="32"/>
    </row>
    <row r="51" spans="1:18" s="5" customFormat="1" ht="30" customHeight="1">
      <c r="A51" s="34" t="s">
        <v>47</v>
      </c>
      <c r="B51" s="22" t="s">
        <v>23</v>
      </c>
      <c r="C51" s="23" t="s">
        <v>31</v>
      </c>
      <c r="D51" s="24">
        <v>22</v>
      </c>
      <c r="E51" s="24"/>
      <c r="F51" s="25"/>
      <c r="G51" s="22" t="s">
        <v>18</v>
      </c>
      <c r="H51" s="26">
        <v>793</v>
      </c>
      <c r="I51" s="26">
        <v>793</v>
      </c>
      <c r="J51" s="27">
        <v>8000</v>
      </c>
      <c r="K51" s="27">
        <f t="shared" si="3"/>
        <v>6344000</v>
      </c>
      <c r="L51" s="28">
        <v>8000</v>
      </c>
      <c r="M51" s="29">
        <f t="shared" si="4"/>
        <v>6344000</v>
      </c>
      <c r="N51" s="27">
        <v>8000</v>
      </c>
      <c r="O51" s="27">
        <f t="shared" si="5"/>
        <v>6344000</v>
      </c>
      <c r="P51" s="22" t="s">
        <v>54</v>
      </c>
      <c r="Q51" s="35" t="s">
        <v>55</v>
      </c>
      <c r="R51" s="36" t="s">
        <v>233</v>
      </c>
    </row>
    <row r="52" spans="1:18" s="5" customFormat="1" ht="30" customHeight="1">
      <c r="A52" s="34" t="s">
        <v>48</v>
      </c>
      <c r="B52" s="22" t="s">
        <v>23</v>
      </c>
      <c r="C52" s="23"/>
      <c r="D52" s="24">
        <v>661</v>
      </c>
      <c r="E52" s="24" t="s">
        <v>234</v>
      </c>
      <c r="F52" s="25">
        <v>8</v>
      </c>
      <c r="G52" s="22" t="s">
        <v>18</v>
      </c>
      <c r="H52" s="26">
        <v>341</v>
      </c>
      <c r="I52" s="26">
        <v>341</v>
      </c>
      <c r="J52" s="27">
        <v>17000</v>
      </c>
      <c r="K52" s="27">
        <f t="shared" si="3"/>
        <v>5797000</v>
      </c>
      <c r="L52" s="28">
        <v>17000</v>
      </c>
      <c r="M52" s="29">
        <f t="shared" si="4"/>
        <v>5797000</v>
      </c>
      <c r="N52" s="27">
        <v>16000</v>
      </c>
      <c r="O52" s="27">
        <f t="shared" si="5"/>
        <v>5456000</v>
      </c>
      <c r="P52" s="22" t="s">
        <v>57</v>
      </c>
      <c r="Q52" s="35" t="s">
        <v>235</v>
      </c>
      <c r="R52" s="36" t="s">
        <v>236</v>
      </c>
    </row>
    <row r="53" spans="1:18" s="5" customFormat="1" ht="30" customHeight="1">
      <c r="A53" s="34" t="s">
        <v>49</v>
      </c>
      <c r="B53" s="22" t="s">
        <v>23</v>
      </c>
      <c r="C53" s="23"/>
      <c r="D53" s="24">
        <v>492</v>
      </c>
      <c r="E53" s="24"/>
      <c r="F53" s="25"/>
      <c r="G53" s="22" t="s">
        <v>43</v>
      </c>
      <c r="H53" s="26">
        <v>44</v>
      </c>
      <c r="I53" s="26">
        <v>44</v>
      </c>
      <c r="J53" s="27">
        <v>48000</v>
      </c>
      <c r="K53" s="27">
        <f t="shared" si="3"/>
        <v>2112000</v>
      </c>
      <c r="L53" s="28">
        <v>48000</v>
      </c>
      <c r="M53" s="29">
        <f t="shared" si="4"/>
        <v>2112000</v>
      </c>
      <c r="N53" s="27">
        <v>47000</v>
      </c>
      <c r="O53" s="27">
        <f t="shared" si="5"/>
        <v>2068000</v>
      </c>
      <c r="P53" s="22" t="s">
        <v>237</v>
      </c>
      <c r="Q53" s="35" t="s">
        <v>238</v>
      </c>
      <c r="R53" s="36" t="s">
        <v>239</v>
      </c>
    </row>
    <row r="54" spans="1:18" s="5" customFormat="1" ht="30" customHeight="1">
      <c r="A54" s="21" t="s">
        <v>50</v>
      </c>
      <c r="B54" s="22" t="s">
        <v>23</v>
      </c>
      <c r="C54" s="23" t="s">
        <v>31</v>
      </c>
      <c r="D54" s="24">
        <v>50</v>
      </c>
      <c r="E54" s="24" t="s">
        <v>240</v>
      </c>
      <c r="F54" s="25">
        <v>1</v>
      </c>
      <c r="G54" s="22" t="s">
        <v>18</v>
      </c>
      <c r="H54" s="26">
        <v>62582</v>
      </c>
      <c r="I54" s="26">
        <f>62582*1/12</f>
        <v>5215.166666666667</v>
      </c>
      <c r="J54" s="27">
        <v>19000</v>
      </c>
      <c r="K54" s="27">
        <f t="shared" si="3"/>
        <v>99088160</v>
      </c>
      <c r="L54" s="28">
        <v>19000</v>
      </c>
      <c r="M54" s="29">
        <f t="shared" si="4"/>
        <v>99088160</v>
      </c>
      <c r="N54" s="27">
        <v>18000</v>
      </c>
      <c r="O54" s="27">
        <f t="shared" si="5"/>
        <v>93873000</v>
      </c>
      <c r="P54" s="30" t="s">
        <v>241</v>
      </c>
      <c r="Q54" s="31" t="s">
        <v>242</v>
      </c>
      <c r="R54" s="32" t="s">
        <v>243</v>
      </c>
    </row>
    <row r="55" spans="1:18" s="5" customFormat="1" ht="30" customHeight="1">
      <c r="A55" s="37"/>
      <c r="B55" s="22" t="s">
        <v>23</v>
      </c>
      <c r="C55" s="23"/>
      <c r="D55" s="24">
        <v>427</v>
      </c>
      <c r="E55" s="24" t="s">
        <v>240</v>
      </c>
      <c r="F55" s="25">
        <v>3</v>
      </c>
      <c r="G55" s="22" t="s">
        <v>30</v>
      </c>
      <c r="H55" s="26">
        <v>7319</v>
      </c>
      <c r="I55" s="26">
        <f>7319*1/12</f>
        <v>609.91666666666663</v>
      </c>
      <c r="J55" s="27">
        <v>41000</v>
      </c>
      <c r="K55" s="27">
        <f t="shared" si="3"/>
        <v>25006580</v>
      </c>
      <c r="L55" s="28">
        <v>41000</v>
      </c>
      <c r="M55" s="29">
        <f t="shared" si="4"/>
        <v>25006580</v>
      </c>
      <c r="N55" s="27">
        <v>40000</v>
      </c>
      <c r="O55" s="27">
        <f t="shared" si="5"/>
        <v>24396660</v>
      </c>
      <c r="P55" s="30"/>
      <c r="Q55" s="31"/>
      <c r="R55" s="32"/>
    </row>
    <row r="56" spans="1:18" s="5" customFormat="1" ht="30" customHeight="1">
      <c r="A56" s="33"/>
      <c r="B56" s="22" t="s">
        <v>23</v>
      </c>
      <c r="C56" s="23"/>
      <c r="D56" s="24">
        <v>494</v>
      </c>
      <c r="E56" s="24" t="s">
        <v>240</v>
      </c>
      <c r="F56" s="25">
        <v>1</v>
      </c>
      <c r="G56" s="22" t="s">
        <v>30</v>
      </c>
      <c r="H56" s="26">
        <v>1309</v>
      </c>
      <c r="I56" s="26">
        <f>1309*1/12</f>
        <v>109.08333333333333</v>
      </c>
      <c r="J56" s="27">
        <v>41000</v>
      </c>
      <c r="K56" s="27">
        <f t="shared" si="3"/>
        <v>4472410</v>
      </c>
      <c r="L56" s="28">
        <v>41000</v>
      </c>
      <c r="M56" s="29">
        <f t="shared" si="4"/>
        <v>4472410</v>
      </c>
      <c r="N56" s="27">
        <v>40000</v>
      </c>
      <c r="O56" s="27">
        <f t="shared" si="5"/>
        <v>4363330</v>
      </c>
      <c r="P56" s="30"/>
      <c r="Q56" s="31"/>
      <c r="R56" s="32"/>
    </row>
    <row r="57" spans="1:18" s="5" customFormat="1" ht="30" customHeight="1">
      <c r="A57" s="21" t="s">
        <v>53</v>
      </c>
      <c r="B57" s="22" t="s">
        <v>16</v>
      </c>
      <c r="C57" s="23"/>
      <c r="D57" s="24">
        <v>717</v>
      </c>
      <c r="E57" s="24" t="s">
        <v>240</v>
      </c>
      <c r="F57" s="25">
        <v>47</v>
      </c>
      <c r="G57" s="22" t="s">
        <v>18</v>
      </c>
      <c r="H57" s="26">
        <v>277</v>
      </c>
      <c r="I57" s="26">
        <v>277</v>
      </c>
      <c r="J57" s="27">
        <v>30000</v>
      </c>
      <c r="K57" s="27">
        <f t="shared" si="3"/>
        <v>8310000</v>
      </c>
      <c r="L57" s="28">
        <v>29000</v>
      </c>
      <c r="M57" s="29">
        <f t="shared" si="4"/>
        <v>8033000</v>
      </c>
      <c r="N57" s="27">
        <v>28000</v>
      </c>
      <c r="O57" s="27">
        <f t="shared" si="5"/>
        <v>7756000</v>
      </c>
      <c r="P57" s="30" t="s">
        <v>244</v>
      </c>
      <c r="Q57" s="31" t="s">
        <v>245</v>
      </c>
      <c r="R57" s="47" t="s">
        <v>246</v>
      </c>
    </row>
    <row r="58" spans="1:18" s="5" customFormat="1" ht="33" customHeight="1">
      <c r="A58" s="33"/>
      <c r="B58" s="22" t="s">
        <v>16</v>
      </c>
      <c r="C58" s="23"/>
      <c r="D58" s="24">
        <v>717</v>
      </c>
      <c r="E58" s="24" t="s">
        <v>240</v>
      </c>
      <c r="F58" s="25">
        <v>78</v>
      </c>
      <c r="G58" s="22" t="s">
        <v>18</v>
      </c>
      <c r="H58" s="26">
        <v>827</v>
      </c>
      <c r="I58" s="26">
        <f>827*14/827</f>
        <v>14</v>
      </c>
      <c r="J58" s="27">
        <v>23000</v>
      </c>
      <c r="K58" s="27">
        <f t="shared" si="3"/>
        <v>322000</v>
      </c>
      <c r="L58" s="28">
        <v>23000</v>
      </c>
      <c r="M58" s="29">
        <f t="shared" si="4"/>
        <v>322000</v>
      </c>
      <c r="N58" s="27">
        <v>22000</v>
      </c>
      <c r="O58" s="27">
        <f t="shared" si="5"/>
        <v>308000</v>
      </c>
      <c r="P58" s="30"/>
      <c r="Q58" s="31"/>
      <c r="R58" s="47"/>
    </row>
    <row r="59" spans="1:18" s="5" customFormat="1" ht="30" customHeight="1">
      <c r="A59" s="21" t="s">
        <v>56</v>
      </c>
      <c r="B59" s="22" t="s">
        <v>16</v>
      </c>
      <c r="C59" s="23"/>
      <c r="D59" s="24">
        <v>717</v>
      </c>
      <c r="E59" s="24" t="s">
        <v>240</v>
      </c>
      <c r="F59" s="25">
        <v>62</v>
      </c>
      <c r="G59" s="22" t="s">
        <v>18</v>
      </c>
      <c r="H59" s="26">
        <v>319</v>
      </c>
      <c r="I59" s="26">
        <v>319</v>
      </c>
      <c r="J59" s="27">
        <v>30000</v>
      </c>
      <c r="K59" s="27">
        <f t="shared" si="3"/>
        <v>9570000</v>
      </c>
      <c r="L59" s="28">
        <v>29000</v>
      </c>
      <c r="M59" s="29">
        <f t="shared" si="4"/>
        <v>9251000</v>
      </c>
      <c r="N59" s="27">
        <v>28000</v>
      </c>
      <c r="O59" s="27">
        <f t="shared" si="5"/>
        <v>8932000</v>
      </c>
      <c r="P59" s="30" t="s">
        <v>62</v>
      </c>
      <c r="Q59" s="31" t="s">
        <v>247</v>
      </c>
      <c r="R59" s="47" t="s">
        <v>248</v>
      </c>
    </row>
    <row r="60" spans="1:18" s="5" customFormat="1" ht="30" customHeight="1">
      <c r="A60" s="33"/>
      <c r="B60" s="22" t="s">
        <v>16</v>
      </c>
      <c r="C60" s="23"/>
      <c r="D60" s="24">
        <v>717</v>
      </c>
      <c r="E60" s="24" t="s">
        <v>249</v>
      </c>
      <c r="F60" s="25">
        <v>81</v>
      </c>
      <c r="G60" s="22" t="s">
        <v>18</v>
      </c>
      <c r="H60" s="26">
        <v>625</v>
      </c>
      <c r="I60" s="26">
        <f>625*32/625</f>
        <v>32</v>
      </c>
      <c r="J60" s="27">
        <v>23000</v>
      </c>
      <c r="K60" s="27">
        <f t="shared" si="3"/>
        <v>736000</v>
      </c>
      <c r="L60" s="28">
        <v>23000</v>
      </c>
      <c r="M60" s="29">
        <f t="shared" si="4"/>
        <v>736000</v>
      </c>
      <c r="N60" s="27">
        <v>22000</v>
      </c>
      <c r="O60" s="27">
        <f t="shared" si="5"/>
        <v>704000</v>
      </c>
      <c r="P60" s="30"/>
      <c r="Q60" s="31"/>
      <c r="R60" s="47"/>
    </row>
    <row r="61" spans="1:18" s="5" customFormat="1" ht="30" customHeight="1">
      <c r="A61" s="21" t="s">
        <v>58</v>
      </c>
      <c r="B61" s="22" t="s">
        <v>23</v>
      </c>
      <c r="C61" s="23"/>
      <c r="D61" s="24">
        <v>628</v>
      </c>
      <c r="E61" s="24" t="s">
        <v>249</v>
      </c>
      <c r="F61" s="25">
        <v>11</v>
      </c>
      <c r="G61" s="22" t="s">
        <v>18</v>
      </c>
      <c r="H61" s="26">
        <v>580</v>
      </c>
      <c r="I61" s="26">
        <v>580</v>
      </c>
      <c r="J61" s="27">
        <v>30903</v>
      </c>
      <c r="K61" s="27">
        <f t="shared" si="3"/>
        <v>17923740</v>
      </c>
      <c r="L61" s="28">
        <v>30903</v>
      </c>
      <c r="M61" s="29">
        <f t="shared" si="4"/>
        <v>17923740</v>
      </c>
      <c r="N61" s="27">
        <v>29903</v>
      </c>
      <c r="O61" s="27">
        <f t="shared" si="5"/>
        <v>17343740</v>
      </c>
      <c r="P61" s="30" t="s">
        <v>64</v>
      </c>
      <c r="Q61" s="31" t="s">
        <v>250</v>
      </c>
      <c r="R61" s="32" t="s">
        <v>251</v>
      </c>
    </row>
    <row r="62" spans="1:18" s="5" customFormat="1" ht="30" customHeight="1">
      <c r="A62" s="33"/>
      <c r="B62" s="22" t="s">
        <v>23</v>
      </c>
      <c r="C62" s="23"/>
      <c r="D62" s="24">
        <v>628</v>
      </c>
      <c r="E62" s="24" t="s">
        <v>156</v>
      </c>
      <c r="F62" s="25">
        <v>28</v>
      </c>
      <c r="G62" s="22" t="s">
        <v>18</v>
      </c>
      <c r="H62" s="26">
        <v>1062</v>
      </c>
      <c r="I62" s="26">
        <f>1062*81/1062</f>
        <v>81</v>
      </c>
      <c r="J62" s="27">
        <v>22200</v>
      </c>
      <c r="K62" s="27">
        <f t="shared" si="3"/>
        <v>1798200</v>
      </c>
      <c r="L62" s="28">
        <v>22201</v>
      </c>
      <c r="M62" s="29">
        <f t="shared" si="4"/>
        <v>1798280</v>
      </c>
      <c r="N62" s="27">
        <v>21201</v>
      </c>
      <c r="O62" s="27">
        <f t="shared" si="5"/>
        <v>1717280</v>
      </c>
      <c r="P62" s="30"/>
      <c r="Q62" s="31"/>
      <c r="R62" s="32"/>
    </row>
    <row r="63" spans="1:18" s="5" customFormat="1" ht="30" customHeight="1">
      <c r="A63" s="34" t="s">
        <v>59</v>
      </c>
      <c r="B63" s="22" t="s">
        <v>16</v>
      </c>
      <c r="C63" s="23"/>
      <c r="D63" s="24">
        <v>334</v>
      </c>
      <c r="E63" s="24"/>
      <c r="F63" s="25"/>
      <c r="G63" s="22" t="s">
        <v>30</v>
      </c>
      <c r="H63" s="26">
        <v>449</v>
      </c>
      <c r="I63" s="26">
        <v>74.8</v>
      </c>
      <c r="J63" s="27"/>
      <c r="K63" s="27"/>
      <c r="L63" s="28"/>
      <c r="M63" s="29"/>
      <c r="N63" s="27"/>
      <c r="O63" s="27"/>
      <c r="P63" s="22" t="s">
        <v>252</v>
      </c>
      <c r="Q63" s="35" t="s">
        <v>253</v>
      </c>
      <c r="R63" s="36" t="s">
        <v>254</v>
      </c>
    </row>
    <row r="64" spans="1:18" s="5" customFormat="1" ht="21.75" customHeight="1">
      <c r="A64" s="21" t="s">
        <v>60</v>
      </c>
      <c r="B64" s="22" t="s">
        <v>23</v>
      </c>
      <c r="C64" s="23"/>
      <c r="D64" s="24">
        <v>101</v>
      </c>
      <c r="E64" s="24" t="s">
        <v>156</v>
      </c>
      <c r="F64" s="25">
        <v>29</v>
      </c>
      <c r="G64" s="22" t="s">
        <v>18</v>
      </c>
      <c r="H64" s="26">
        <v>488</v>
      </c>
      <c r="I64" s="26">
        <f>488*348/488</f>
        <v>348</v>
      </c>
      <c r="J64" s="27">
        <v>22000</v>
      </c>
      <c r="K64" s="27">
        <f t="shared" ref="K64:K127" si="6">ROUNDDOWN(I64*J64,-1)</f>
        <v>7656000</v>
      </c>
      <c r="L64" s="28">
        <v>22000</v>
      </c>
      <c r="M64" s="29">
        <f t="shared" ref="M64:M127" si="7">ROUNDDOWN(I64*L64,-1)</f>
        <v>7656000</v>
      </c>
      <c r="N64" s="27">
        <v>21000</v>
      </c>
      <c r="O64" s="27">
        <f t="shared" ref="O64:O127" si="8">ROUNDDOWN(I64*N64,-1)</f>
        <v>7308000</v>
      </c>
      <c r="P64" s="30" t="s">
        <v>255</v>
      </c>
      <c r="Q64" s="31" t="s">
        <v>256</v>
      </c>
      <c r="R64" s="32" t="s">
        <v>251</v>
      </c>
    </row>
    <row r="65" spans="1:18" s="5" customFormat="1" ht="20.25" customHeight="1">
      <c r="A65" s="33"/>
      <c r="B65" s="22" t="s">
        <v>23</v>
      </c>
      <c r="C65" s="23"/>
      <c r="D65" s="24">
        <v>101</v>
      </c>
      <c r="E65" s="24" t="s">
        <v>156</v>
      </c>
      <c r="F65" s="25">
        <v>22</v>
      </c>
      <c r="G65" s="22" t="s">
        <v>18</v>
      </c>
      <c r="H65" s="26">
        <v>554</v>
      </c>
      <c r="I65" s="26">
        <f>554*48/554</f>
        <v>48</v>
      </c>
      <c r="J65" s="27">
        <v>18000</v>
      </c>
      <c r="K65" s="27">
        <f t="shared" si="6"/>
        <v>864000</v>
      </c>
      <c r="L65" s="28">
        <v>18000</v>
      </c>
      <c r="M65" s="29">
        <f t="shared" si="7"/>
        <v>864000</v>
      </c>
      <c r="N65" s="27">
        <v>17000</v>
      </c>
      <c r="O65" s="27">
        <f t="shared" si="8"/>
        <v>816000</v>
      </c>
      <c r="P65" s="30"/>
      <c r="Q65" s="31"/>
      <c r="R65" s="32"/>
    </row>
    <row r="66" spans="1:18" s="5" customFormat="1" ht="30.75" customHeight="1">
      <c r="A66" s="21" t="s">
        <v>61</v>
      </c>
      <c r="B66" s="22" t="s">
        <v>23</v>
      </c>
      <c r="C66" s="23"/>
      <c r="D66" s="24">
        <v>628</v>
      </c>
      <c r="E66" s="24" t="s">
        <v>156</v>
      </c>
      <c r="F66" s="25">
        <v>8</v>
      </c>
      <c r="G66" s="22" t="s">
        <v>18</v>
      </c>
      <c r="H66" s="26">
        <v>435</v>
      </c>
      <c r="I66" s="26">
        <v>435</v>
      </c>
      <c r="J66" s="27">
        <v>26000</v>
      </c>
      <c r="K66" s="27">
        <f t="shared" si="6"/>
        <v>11310000</v>
      </c>
      <c r="L66" s="28">
        <v>26000</v>
      </c>
      <c r="M66" s="29">
        <f t="shared" si="7"/>
        <v>11310000</v>
      </c>
      <c r="N66" s="27">
        <v>25000</v>
      </c>
      <c r="O66" s="27">
        <f t="shared" si="8"/>
        <v>10875000</v>
      </c>
      <c r="P66" s="30" t="s">
        <v>68</v>
      </c>
      <c r="Q66" s="31" t="s">
        <v>257</v>
      </c>
      <c r="R66" s="32" t="s">
        <v>258</v>
      </c>
    </row>
    <row r="67" spans="1:18" s="5" customFormat="1" ht="30" customHeight="1">
      <c r="A67" s="33"/>
      <c r="B67" s="22" t="s">
        <v>23</v>
      </c>
      <c r="C67" s="23"/>
      <c r="D67" s="24">
        <v>628</v>
      </c>
      <c r="E67" s="24" t="s">
        <v>210</v>
      </c>
      <c r="F67" s="25">
        <v>28</v>
      </c>
      <c r="G67" s="22" t="s">
        <v>18</v>
      </c>
      <c r="H67" s="26">
        <v>1062</v>
      </c>
      <c r="I67" s="26">
        <f>1062*61/1062</f>
        <v>61</v>
      </c>
      <c r="J67" s="27">
        <v>22200</v>
      </c>
      <c r="K67" s="27">
        <f t="shared" si="6"/>
        <v>1354200</v>
      </c>
      <c r="L67" s="28">
        <v>22201</v>
      </c>
      <c r="M67" s="29">
        <f t="shared" si="7"/>
        <v>1354260</v>
      </c>
      <c r="N67" s="27">
        <v>21201</v>
      </c>
      <c r="O67" s="27">
        <f t="shared" si="8"/>
        <v>1293260</v>
      </c>
      <c r="P67" s="30"/>
      <c r="Q67" s="31"/>
      <c r="R67" s="32"/>
    </row>
    <row r="68" spans="1:18" s="5" customFormat="1" ht="30" customHeight="1">
      <c r="A68" s="34" t="s">
        <v>63</v>
      </c>
      <c r="B68" s="22" t="s">
        <v>16</v>
      </c>
      <c r="C68" s="23"/>
      <c r="D68" s="24">
        <v>946</v>
      </c>
      <c r="E68" s="24" t="s">
        <v>210</v>
      </c>
      <c r="F68" s="25">
        <v>1</v>
      </c>
      <c r="G68" s="22" t="s">
        <v>42</v>
      </c>
      <c r="H68" s="26">
        <v>661</v>
      </c>
      <c r="I68" s="26">
        <v>661</v>
      </c>
      <c r="J68" s="27">
        <v>25000</v>
      </c>
      <c r="K68" s="27">
        <f t="shared" si="6"/>
        <v>16525000</v>
      </c>
      <c r="L68" s="28">
        <v>25000</v>
      </c>
      <c r="M68" s="29">
        <f t="shared" si="7"/>
        <v>16525000</v>
      </c>
      <c r="N68" s="27">
        <v>24000</v>
      </c>
      <c r="O68" s="27">
        <f t="shared" si="8"/>
        <v>15864000</v>
      </c>
      <c r="P68" s="22" t="s">
        <v>70</v>
      </c>
      <c r="Q68" s="35" t="s">
        <v>259</v>
      </c>
      <c r="R68" s="36" t="s">
        <v>251</v>
      </c>
    </row>
    <row r="69" spans="1:18" s="5" customFormat="1" ht="30" customHeight="1">
      <c r="A69" s="21" t="s">
        <v>65</v>
      </c>
      <c r="B69" s="22" t="s">
        <v>23</v>
      </c>
      <c r="C69" s="23"/>
      <c r="D69" s="24">
        <v>378</v>
      </c>
      <c r="E69" s="24" t="s">
        <v>156</v>
      </c>
      <c r="F69" s="25">
        <v>43</v>
      </c>
      <c r="G69" s="22" t="s">
        <v>18</v>
      </c>
      <c r="H69" s="26">
        <v>762</v>
      </c>
      <c r="I69" s="26">
        <f>762*52.9/762</f>
        <v>52.899999999999991</v>
      </c>
      <c r="J69" s="27">
        <v>22000</v>
      </c>
      <c r="K69" s="27">
        <f t="shared" si="6"/>
        <v>1163800</v>
      </c>
      <c r="L69" s="28">
        <v>22000</v>
      </c>
      <c r="M69" s="29">
        <f t="shared" si="7"/>
        <v>1163800</v>
      </c>
      <c r="N69" s="27">
        <v>21000</v>
      </c>
      <c r="O69" s="27">
        <f t="shared" si="8"/>
        <v>1110900</v>
      </c>
      <c r="P69" s="30" t="s">
        <v>260</v>
      </c>
      <c r="Q69" s="31" t="s">
        <v>261</v>
      </c>
      <c r="R69" s="32" t="s">
        <v>262</v>
      </c>
    </row>
    <row r="70" spans="1:18" s="5" customFormat="1" ht="30" customHeight="1">
      <c r="A70" s="33"/>
      <c r="B70" s="22" t="s">
        <v>23</v>
      </c>
      <c r="C70" s="23"/>
      <c r="D70" s="24">
        <v>378</v>
      </c>
      <c r="E70" s="24" t="s">
        <v>156</v>
      </c>
      <c r="F70" s="25">
        <v>55</v>
      </c>
      <c r="G70" s="22" t="s">
        <v>18</v>
      </c>
      <c r="H70" s="26">
        <v>443</v>
      </c>
      <c r="I70" s="26">
        <v>443</v>
      </c>
      <c r="J70" s="27">
        <v>27000</v>
      </c>
      <c r="K70" s="27">
        <f t="shared" si="6"/>
        <v>11961000</v>
      </c>
      <c r="L70" s="28">
        <v>27000</v>
      </c>
      <c r="M70" s="29">
        <f t="shared" si="7"/>
        <v>11961000</v>
      </c>
      <c r="N70" s="27">
        <v>26000</v>
      </c>
      <c r="O70" s="27">
        <f t="shared" si="8"/>
        <v>11518000</v>
      </c>
      <c r="P70" s="30"/>
      <c r="Q70" s="31"/>
      <c r="R70" s="32"/>
    </row>
    <row r="71" spans="1:18" s="5" customFormat="1" ht="30" customHeight="1">
      <c r="A71" s="21" t="s">
        <v>66</v>
      </c>
      <c r="B71" s="22" t="s">
        <v>16</v>
      </c>
      <c r="C71" s="23"/>
      <c r="D71" s="24">
        <v>717</v>
      </c>
      <c r="E71" s="24" t="s">
        <v>156</v>
      </c>
      <c r="F71" s="25">
        <v>12</v>
      </c>
      <c r="G71" s="22" t="s">
        <v>18</v>
      </c>
      <c r="H71" s="26">
        <v>301</v>
      </c>
      <c r="I71" s="26">
        <v>301</v>
      </c>
      <c r="J71" s="27">
        <v>32601</v>
      </c>
      <c r="K71" s="27">
        <f t="shared" si="6"/>
        <v>9812900</v>
      </c>
      <c r="L71" s="28">
        <v>31445</v>
      </c>
      <c r="M71" s="29">
        <f t="shared" si="7"/>
        <v>9464940</v>
      </c>
      <c r="N71" s="27">
        <v>30844</v>
      </c>
      <c r="O71" s="27">
        <f t="shared" si="8"/>
        <v>9284040</v>
      </c>
      <c r="P71" s="30" t="s">
        <v>73</v>
      </c>
      <c r="Q71" s="31" t="s">
        <v>74</v>
      </c>
      <c r="R71" s="32" t="s">
        <v>263</v>
      </c>
    </row>
    <row r="72" spans="1:18" s="5" customFormat="1" ht="30" customHeight="1">
      <c r="A72" s="33"/>
      <c r="B72" s="22" t="s">
        <v>16</v>
      </c>
      <c r="C72" s="23"/>
      <c r="D72" s="24">
        <v>717</v>
      </c>
      <c r="E72" s="24" t="s">
        <v>264</v>
      </c>
      <c r="F72" s="25">
        <v>79</v>
      </c>
      <c r="G72" s="22" t="s">
        <v>18</v>
      </c>
      <c r="H72" s="26">
        <v>929</v>
      </c>
      <c r="I72" s="26">
        <f>929*30/929</f>
        <v>30</v>
      </c>
      <c r="J72" s="27">
        <v>23000</v>
      </c>
      <c r="K72" s="27">
        <f t="shared" si="6"/>
        <v>690000</v>
      </c>
      <c r="L72" s="28">
        <v>23000</v>
      </c>
      <c r="M72" s="29">
        <f t="shared" si="7"/>
        <v>690000</v>
      </c>
      <c r="N72" s="27">
        <v>22000</v>
      </c>
      <c r="O72" s="27">
        <f t="shared" si="8"/>
        <v>660000</v>
      </c>
      <c r="P72" s="30"/>
      <c r="Q72" s="31"/>
      <c r="R72" s="32"/>
    </row>
    <row r="73" spans="1:18" s="5" customFormat="1" ht="41.25" customHeight="1">
      <c r="A73" s="34" t="s">
        <v>67</v>
      </c>
      <c r="B73" s="22" t="s">
        <v>23</v>
      </c>
      <c r="C73" s="23"/>
      <c r="D73" s="24">
        <v>590</v>
      </c>
      <c r="E73" s="24"/>
      <c r="F73" s="25"/>
      <c r="G73" s="22" t="s">
        <v>30</v>
      </c>
      <c r="H73" s="26">
        <v>2889</v>
      </c>
      <c r="I73" s="26">
        <v>2889</v>
      </c>
      <c r="J73" s="27">
        <v>61000</v>
      </c>
      <c r="K73" s="27">
        <f t="shared" si="6"/>
        <v>176229000</v>
      </c>
      <c r="L73" s="28">
        <v>61000</v>
      </c>
      <c r="M73" s="29">
        <f t="shared" si="7"/>
        <v>176229000</v>
      </c>
      <c r="N73" s="27">
        <v>60000</v>
      </c>
      <c r="O73" s="27">
        <f t="shared" si="8"/>
        <v>173340000</v>
      </c>
      <c r="P73" s="22" t="s">
        <v>265</v>
      </c>
      <c r="Q73" s="35" t="s">
        <v>266</v>
      </c>
      <c r="R73" s="36" t="s">
        <v>267</v>
      </c>
    </row>
    <row r="74" spans="1:18" s="5" customFormat="1" ht="30" customHeight="1">
      <c r="A74" s="21" t="s">
        <v>69</v>
      </c>
      <c r="B74" s="22" t="s">
        <v>23</v>
      </c>
      <c r="C74" s="23"/>
      <c r="D74" s="24">
        <v>101</v>
      </c>
      <c r="E74" s="24" t="s">
        <v>264</v>
      </c>
      <c r="F74" s="25">
        <v>3</v>
      </c>
      <c r="G74" s="22" t="s">
        <v>18</v>
      </c>
      <c r="H74" s="26">
        <v>738</v>
      </c>
      <c r="I74" s="26">
        <v>738</v>
      </c>
      <c r="J74" s="27">
        <v>28000</v>
      </c>
      <c r="K74" s="27">
        <f t="shared" si="6"/>
        <v>20664000</v>
      </c>
      <c r="L74" s="28">
        <v>28000</v>
      </c>
      <c r="M74" s="29">
        <f t="shared" si="7"/>
        <v>20664000</v>
      </c>
      <c r="N74" s="27">
        <v>27000</v>
      </c>
      <c r="O74" s="27">
        <f t="shared" si="8"/>
        <v>19926000</v>
      </c>
      <c r="P74" s="30" t="s">
        <v>77</v>
      </c>
      <c r="Q74" s="31" t="s">
        <v>268</v>
      </c>
      <c r="R74" s="32" t="s">
        <v>269</v>
      </c>
    </row>
    <row r="75" spans="1:18" s="5" customFormat="1" ht="30" customHeight="1">
      <c r="A75" s="37"/>
      <c r="B75" s="22" t="s">
        <v>23</v>
      </c>
      <c r="C75" s="23"/>
      <c r="D75" s="24">
        <v>101</v>
      </c>
      <c r="E75" s="24" t="s">
        <v>270</v>
      </c>
      <c r="F75" s="25">
        <v>4</v>
      </c>
      <c r="G75" s="22" t="s">
        <v>18</v>
      </c>
      <c r="H75" s="26">
        <v>738</v>
      </c>
      <c r="I75" s="26">
        <v>738</v>
      </c>
      <c r="J75" s="27">
        <v>22000</v>
      </c>
      <c r="K75" s="27">
        <f t="shared" si="6"/>
        <v>16236000</v>
      </c>
      <c r="L75" s="28">
        <v>22000</v>
      </c>
      <c r="M75" s="29">
        <f t="shared" si="7"/>
        <v>16236000</v>
      </c>
      <c r="N75" s="27">
        <v>21000</v>
      </c>
      <c r="O75" s="27">
        <f t="shared" si="8"/>
        <v>15498000</v>
      </c>
      <c r="P75" s="30"/>
      <c r="Q75" s="31"/>
      <c r="R75" s="32"/>
    </row>
    <row r="76" spans="1:18" s="5" customFormat="1" ht="30" customHeight="1">
      <c r="A76" s="33"/>
      <c r="B76" s="22" t="s">
        <v>23</v>
      </c>
      <c r="C76" s="23"/>
      <c r="D76" s="24">
        <v>101</v>
      </c>
      <c r="E76" s="24" t="s">
        <v>270</v>
      </c>
      <c r="F76" s="25">
        <v>10</v>
      </c>
      <c r="G76" s="22" t="s">
        <v>18</v>
      </c>
      <c r="H76" s="26">
        <v>1000</v>
      </c>
      <c r="I76" s="26">
        <f>1000*172/1000</f>
        <v>172</v>
      </c>
      <c r="J76" s="27">
        <v>18000</v>
      </c>
      <c r="K76" s="27">
        <f t="shared" si="6"/>
        <v>3096000</v>
      </c>
      <c r="L76" s="28">
        <v>18000</v>
      </c>
      <c r="M76" s="29">
        <f t="shared" si="7"/>
        <v>3096000</v>
      </c>
      <c r="N76" s="27">
        <v>17000</v>
      </c>
      <c r="O76" s="27">
        <f t="shared" si="8"/>
        <v>2924000</v>
      </c>
      <c r="P76" s="30"/>
      <c r="Q76" s="31"/>
      <c r="R76" s="32"/>
    </row>
    <row r="77" spans="1:18" s="5" customFormat="1" ht="32.25" customHeight="1">
      <c r="A77" s="34" t="s">
        <v>71</v>
      </c>
      <c r="B77" s="22" t="s">
        <v>23</v>
      </c>
      <c r="C77" s="23"/>
      <c r="D77" s="24">
        <v>344</v>
      </c>
      <c r="E77" s="24"/>
      <c r="F77" s="25"/>
      <c r="G77" s="22" t="s">
        <v>43</v>
      </c>
      <c r="H77" s="26">
        <v>2307</v>
      </c>
      <c r="I77" s="26">
        <f>2307*1/3</f>
        <v>769</v>
      </c>
      <c r="J77" s="27">
        <v>59000</v>
      </c>
      <c r="K77" s="27">
        <f t="shared" si="6"/>
        <v>45371000</v>
      </c>
      <c r="L77" s="28">
        <v>58000</v>
      </c>
      <c r="M77" s="29">
        <f t="shared" si="7"/>
        <v>44602000</v>
      </c>
      <c r="N77" s="27">
        <v>57000</v>
      </c>
      <c r="O77" s="27">
        <f t="shared" si="8"/>
        <v>43833000</v>
      </c>
      <c r="P77" s="22" t="s">
        <v>271</v>
      </c>
      <c r="Q77" s="35" t="s">
        <v>272</v>
      </c>
      <c r="R77" s="36" t="s">
        <v>273</v>
      </c>
    </row>
    <row r="78" spans="1:18" s="5" customFormat="1" ht="30" customHeight="1">
      <c r="A78" s="34" t="s">
        <v>72</v>
      </c>
      <c r="B78" s="22" t="s">
        <v>23</v>
      </c>
      <c r="C78" s="23"/>
      <c r="D78" s="24">
        <v>1095</v>
      </c>
      <c r="E78" s="24" t="s">
        <v>270</v>
      </c>
      <c r="F78" s="25">
        <v>13</v>
      </c>
      <c r="G78" s="22" t="s">
        <v>18</v>
      </c>
      <c r="H78" s="26">
        <v>831</v>
      </c>
      <c r="I78" s="26">
        <v>831</v>
      </c>
      <c r="J78" s="27">
        <v>31000</v>
      </c>
      <c r="K78" s="27">
        <f t="shared" si="6"/>
        <v>25761000</v>
      </c>
      <c r="L78" s="28">
        <v>31000</v>
      </c>
      <c r="M78" s="29">
        <f t="shared" si="7"/>
        <v>25761000</v>
      </c>
      <c r="N78" s="27">
        <v>30000</v>
      </c>
      <c r="O78" s="27">
        <f t="shared" si="8"/>
        <v>24930000</v>
      </c>
      <c r="P78" s="22" t="s">
        <v>80</v>
      </c>
      <c r="Q78" s="35" t="s">
        <v>274</v>
      </c>
      <c r="R78" s="36" t="s">
        <v>275</v>
      </c>
    </row>
    <row r="79" spans="1:18" s="5" customFormat="1" ht="30" customHeight="1">
      <c r="A79" s="21" t="s">
        <v>75</v>
      </c>
      <c r="B79" s="22" t="s">
        <v>23</v>
      </c>
      <c r="C79" s="23"/>
      <c r="D79" s="24">
        <v>535</v>
      </c>
      <c r="E79" s="24" t="s">
        <v>195</v>
      </c>
      <c r="F79" s="25">
        <v>2</v>
      </c>
      <c r="G79" s="22" t="s">
        <v>43</v>
      </c>
      <c r="H79" s="26">
        <v>4628</v>
      </c>
      <c r="I79" s="26">
        <v>4628</v>
      </c>
      <c r="J79" s="27">
        <v>53000</v>
      </c>
      <c r="K79" s="27">
        <f t="shared" si="6"/>
        <v>245284000</v>
      </c>
      <c r="L79" s="28">
        <v>52000</v>
      </c>
      <c r="M79" s="29">
        <f t="shared" si="7"/>
        <v>240656000</v>
      </c>
      <c r="N79" s="27">
        <v>52000</v>
      </c>
      <c r="O79" s="27">
        <f t="shared" si="8"/>
        <v>240656000</v>
      </c>
      <c r="P79" s="30" t="s">
        <v>82</v>
      </c>
      <c r="Q79" s="31" t="s">
        <v>276</v>
      </c>
      <c r="R79" s="32" t="s">
        <v>152</v>
      </c>
    </row>
    <row r="80" spans="1:18" s="5" customFormat="1" ht="30" customHeight="1">
      <c r="A80" s="37"/>
      <c r="B80" s="22" t="s">
        <v>23</v>
      </c>
      <c r="C80" s="23"/>
      <c r="D80" s="24">
        <v>1222</v>
      </c>
      <c r="E80" s="24"/>
      <c r="F80" s="25"/>
      <c r="G80" s="22" t="s">
        <v>43</v>
      </c>
      <c r="H80" s="26">
        <v>1852.7</v>
      </c>
      <c r="I80" s="26">
        <v>1852.7</v>
      </c>
      <c r="J80" s="27">
        <v>58000</v>
      </c>
      <c r="K80" s="27">
        <f t="shared" si="6"/>
        <v>107456600</v>
      </c>
      <c r="L80" s="28">
        <v>57000</v>
      </c>
      <c r="M80" s="29">
        <f t="shared" si="7"/>
        <v>105603900</v>
      </c>
      <c r="N80" s="27">
        <v>57000</v>
      </c>
      <c r="O80" s="27">
        <f t="shared" si="8"/>
        <v>105603900</v>
      </c>
      <c r="P80" s="30"/>
      <c r="Q80" s="31"/>
      <c r="R80" s="32"/>
    </row>
    <row r="81" spans="1:18" s="5" customFormat="1" ht="30" customHeight="1">
      <c r="A81" s="33"/>
      <c r="B81" s="22" t="s">
        <v>23</v>
      </c>
      <c r="C81" s="23"/>
      <c r="D81" s="24">
        <v>1223</v>
      </c>
      <c r="E81" s="24"/>
      <c r="F81" s="25"/>
      <c r="G81" s="22" t="s">
        <v>43</v>
      </c>
      <c r="H81" s="26">
        <v>2391.1</v>
      </c>
      <c r="I81" s="26">
        <v>2391.1</v>
      </c>
      <c r="J81" s="27">
        <v>58000</v>
      </c>
      <c r="K81" s="27">
        <f t="shared" si="6"/>
        <v>138683800</v>
      </c>
      <c r="L81" s="28">
        <v>57000</v>
      </c>
      <c r="M81" s="29">
        <f t="shared" si="7"/>
        <v>136292700</v>
      </c>
      <c r="N81" s="27">
        <v>57000</v>
      </c>
      <c r="O81" s="27">
        <f t="shared" si="8"/>
        <v>136292700</v>
      </c>
      <c r="P81" s="30"/>
      <c r="Q81" s="31"/>
      <c r="R81" s="32"/>
    </row>
    <row r="82" spans="1:18" s="5" customFormat="1" ht="30" customHeight="1">
      <c r="A82" s="34" t="s">
        <v>76</v>
      </c>
      <c r="B82" s="22" t="s">
        <v>23</v>
      </c>
      <c r="C82" s="23"/>
      <c r="D82" s="24">
        <v>366</v>
      </c>
      <c r="E82" s="24"/>
      <c r="F82" s="25"/>
      <c r="G82" s="22" t="s">
        <v>43</v>
      </c>
      <c r="H82" s="26">
        <v>3947</v>
      </c>
      <c r="I82" s="26">
        <f>3947*1/5</f>
        <v>789.4</v>
      </c>
      <c r="J82" s="27">
        <v>59000</v>
      </c>
      <c r="K82" s="27">
        <f t="shared" si="6"/>
        <v>46574600</v>
      </c>
      <c r="L82" s="28">
        <v>58000</v>
      </c>
      <c r="M82" s="29">
        <f t="shared" si="7"/>
        <v>45785200</v>
      </c>
      <c r="N82" s="27">
        <v>57000</v>
      </c>
      <c r="O82" s="27">
        <f t="shared" si="8"/>
        <v>44995800</v>
      </c>
      <c r="P82" s="22" t="s">
        <v>277</v>
      </c>
      <c r="Q82" s="35" t="s">
        <v>278</v>
      </c>
      <c r="R82" s="36" t="s">
        <v>279</v>
      </c>
    </row>
    <row r="83" spans="1:18" s="5" customFormat="1" ht="30" customHeight="1">
      <c r="A83" s="34" t="s">
        <v>78</v>
      </c>
      <c r="B83" s="22" t="s">
        <v>23</v>
      </c>
      <c r="C83" s="23"/>
      <c r="D83" s="24">
        <v>629</v>
      </c>
      <c r="E83" s="24" t="s">
        <v>148</v>
      </c>
      <c r="F83" s="25">
        <v>8</v>
      </c>
      <c r="G83" s="22" t="s">
        <v>18</v>
      </c>
      <c r="H83" s="26">
        <v>892</v>
      </c>
      <c r="I83" s="26">
        <v>892</v>
      </c>
      <c r="J83" s="27">
        <v>26349</v>
      </c>
      <c r="K83" s="27">
        <f t="shared" si="6"/>
        <v>23503300</v>
      </c>
      <c r="L83" s="28">
        <v>26350</v>
      </c>
      <c r="M83" s="29">
        <f t="shared" si="7"/>
        <v>23504200</v>
      </c>
      <c r="N83" s="27">
        <v>25350</v>
      </c>
      <c r="O83" s="27">
        <f t="shared" si="8"/>
        <v>22612200</v>
      </c>
      <c r="P83" s="22" t="s">
        <v>85</v>
      </c>
      <c r="Q83" s="35" t="s">
        <v>280</v>
      </c>
      <c r="R83" s="36" t="s">
        <v>281</v>
      </c>
    </row>
    <row r="84" spans="1:18" s="5" customFormat="1" ht="30" customHeight="1">
      <c r="A84" s="21" t="s">
        <v>79</v>
      </c>
      <c r="B84" s="22" t="s">
        <v>16</v>
      </c>
      <c r="C84" s="23"/>
      <c r="D84" s="24">
        <v>717</v>
      </c>
      <c r="E84" s="24" t="s">
        <v>282</v>
      </c>
      <c r="F84" s="25">
        <v>3</v>
      </c>
      <c r="G84" s="22" t="s">
        <v>18</v>
      </c>
      <c r="H84" s="26">
        <v>1016</v>
      </c>
      <c r="I84" s="26">
        <v>1016</v>
      </c>
      <c r="J84" s="27">
        <v>32000</v>
      </c>
      <c r="K84" s="27">
        <f t="shared" si="6"/>
        <v>32512000</v>
      </c>
      <c r="L84" s="28">
        <v>31000</v>
      </c>
      <c r="M84" s="29">
        <f t="shared" si="7"/>
        <v>31496000</v>
      </c>
      <c r="N84" s="27">
        <v>30000</v>
      </c>
      <c r="O84" s="27">
        <f t="shared" si="8"/>
        <v>30480000</v>
      </c>
      <c r="P84" s="30" t="s">
        <v>87</v>
      </c>
      <c r="Q84" s="31" t="s">
        <v>283</v>
      </c>
      <c r="R84" s="32" t="s">
        <v>284</v>
      </c>
    </row>
    <row r="85" spans="1:18" s="5" customFormat="1" ht="30" customHeight="1">
      <c r="A85" s="33"/>
      <c r="B85" s="22" t="s">
        <v>16</v>
      </c>
      <c r="C85" s="23"/>
      <c r="D85" s="24">
        <v>717</v>
      </c>
      <c r="E85" s="24" t="s">
        <v>285</v>
      </c>
      <c r="F85" s="25">
        <v>78</v>
      </c>
      <c r="G85" s="22" t="s">
        <v>18</v>
      </c>
      <c r="H85" s="26">
        <v>827</v>
      </c>
      <c r="I85" s="26">
        <f>827*102/827</f>
        <v>102</v>
      </c>
      <c r="J85" s="27">
        <v>23000</v>
      </c>
      <c r="K85" s="27">
        <f t="shared" si="6"/>
        <v>2346000</v>
      </c>
      <c r="L85" s="28">
        <v>23000</v>
      </c>
      <c r="M85" s="29">
        <f t="shared" si="7"/>
        <v>2346000</v>
      </c>
      <c r="N85" s="27">
        <v>22000</v>
      </c>
      <c r="O85" s="27">
        <f t="shared" si="8"/>
        <v>2244000</v>
      </c>
      <c r="P85" s="30"/>
      <c r="Q85" s="31"/>
      <c r="R85" s="32"/>
    </row>
    <row r="86" spans="1:18" s="5" customFormat="1" ht="30" customHeight="1">
      <c r="A86" s="34" t="s">
        <v>81</v>
      </c>
      <c r="B86" s="22" t="s">
        <v>23</v>
      </c>
      <c r="C86" s="23"/>
      <c r="D86" s="24">
        <v>405</v>
      </c>
      <c r="E86" s="24" t="s">
        <v>285</v>
      </c>
      <c r="F86" s="25">
        <v>6</v>
      </c>
      <c r="G86" s="22" t="s">
        <v>18</v>
      </c>
      <c r="H86" s="26">
        <v>331</v>
      </c>
      <c r="I86" s="26">
        <v>331</v>
      </c>
      <c r="J86" s="27">
        <v>43000</v>
      </c>
      <c r="K86" s="27">
        <f t="shared" si="6"/>
        <v>14233000</v>
      </c>
      <c r="L86" s="28">
        <v>43000</v>
      </c>
      <c r="M86" s="29">
        <f t="shared" si="7"/>
        <v>14233000</v>
      </c>
      <c r="N86" s="27">
        <v>42000</v>
      </c>
      <c r="O86" s="27">
        <f t="shared" si="8"/>
        <v>13902000</v>
      </c>
      <c r="P86" s="22" t="s">
        <v>89</v>
      </c>
      <c r="Q86" s="35" t="s">
        <v>286</v>
      </c>
      <c r="R86" s="39" t="s">
        <v>287</v>
      </c>
    </row>
    <row r="87" spans="1:18" s="5" customFormat="1" ht="30" customHeight="1">
      <c r="A87" s="21" t="s">
        <v>83</v>
      </c>
      <c r="B87" s="22" t="s">
        <v>23</v>
      </c>
      <c r="C87" s="23"/>
      <c r="D87" s="24">
        <v>101</v>
      </c>
      <c r="E87" s="24" t="s">
        <v>288</v>
      </c>
      <c r="F87" s="25">
        <v>22</v>
      </c>
      <c r="G87" s="22" t="s">
        <v>18</v>
      </c>
      <c r="H87" s="26">
        <v>554</v>
      </c>
      <c r="I87" s="26">
        <f>554*34/554</f>
        <v>34</v>
      </c>
      <c r="J87" s="27">
        <v>18000</v>
      </c>
      <c r="K87" s="27">
        <f t="shared" si="6"/>
        <v>612000</v>
      </c>
      <c r="L87" s="28">
        <v>18000</v>
      </c>
      <c r="M87" s="29">
        <f t="shared" si="7"/>
        <v>612000</v>
      </c>
      <c r="N87" s="27">
        <v>17000</v>
      </c>
      <c r="O87" s="27">
        <f t="shared" si="8"/>
        <v>578000</v>
      </c>
      <c r="P87" s="30" t="s">
        <v>289</v>
      </c>
      <c r="Q87" s="31" t="s">
        <v>290</v>
      </c>
      <c r="R87" s="47" t="s">
        <v>291</v>
      </c>
    </row>
    <row r="88" spans="1:18" s="5" customFormat="1" ht="30" customHeight="1">
      <c r="A88" s="33"/>
      <c r="B88" s="22" t="s">
        <v>23</v>
      </c>
      <c r="C88" s="23"/>
      <c r="D88" s="24">
        <v>101</v>
      </c>
      <c r="E88" s="24" t="s">
        <v>288</v>
      </c>
      <c r="F88" s="25">
        <v>28</v>
      </c>
      <c r="G88" s="22" t="s">
        <v>18</v>
      </c>
      <c r="H88" s="26">
        <v>296</v>
      </c>
      <c r="I88" s="26">
        <v>296</v>
      </c>
      <c r="J88" s="27">
        <v>22000</v>
      </c>
      <c r="K88" s="27">
        <f t="shared" si="6"/>
        <v>6512000</v>
      </c>
      <c r="L88" s="28">
        <v>22000</v>
      </c>
      <c r="M88" s="29">
        <f t="shared" si="7"/>
        <v>6512000</v>
      </c>
      <c r="N88" s="27">
        <v>21000</v>
      </c>
      <c r="O88" s="27">
        <f t="shared" si="8"/>
        <v>6216000</v>
      </c>
      <c r="P88" s="30"/>
      <c r="Q88" s="31"/>
      <c r="R88" s="47"/>
    </row>
    <row r="89" spans="1:18" s="5" customFormat="1" ht="32.25" customHeight="1">
      <c r="A89" s="21" t="s">
        <v>84</v>
      </c>
      <c r="B89" s="22" t="s">
        <v>23</v>
      </c>
      <c r="C89" s="23"/>
      <c r="D89" s="24">
        <v>628</v>
      </c>
      <c r="E89" s="24" t="s">
        <v>288</v>
      </c>
      <c r="F89" s="25">
        <v>24</v>
      </c>
      <c r="G89" s="22" t="s">
        <v>18</v>
      </c>
      <c r="H89" s="26">
        <v>870</v>
      </c>
      <c r="I89" s="26">
        <v>870</v>
      </c>
      <c r="J89" s="27">
        <v>26000</v>
      </c>
      <c r="K89" s="27">
        <f t="shared" si="6"/>
        <v>22620000</v>
      </c>
      <c r="L89" s="28">
        <v>26000</v>
      </c>
      <c r="M89" s="29">
        <f t="shared" si="7"/>
        <v>22620000</v>
      </c>
      <c r="N89" s="27">
        <v>25000</v>
      </c>
      <c r="O89" s="27">
        <f t="shared" si="8"/>
        <v>21750000</v>
      </c>
      <c r="P89" s="30" t="s">
        <v>92</v>
      </c>
      <c r="Q89" s="31" t="s">
        <v>292</v>
      </c>
      <c r="R89" s="32" t="s">
        <v>293</v>
      </c>
    </row>
    <row r="90" spans="1:18" s="5" customFormat="1" ht="30" customHeight="1">
      <c r="A90" s="33"/>
      <c r="B90" s="22" t="s">
        <v>23</v>
      </c>
      <c r="C90" s="23"/>
      <c r="D90" s="24">
        <v>628</v>
      </c>
      <c r="E90" s="24" t="s">
        <v>294</v>
      </c>
      <c r="F90" s="25">
        <v>29</v>
      </c>
      <c r="G90" s="22" t="s">
        <v>18</v>
      </c>
      <c r="H90" s="26">
        <v>936</v>
      </c>
      <c r="I90" s="26">
        <f>936*122/936</f>
        <v>122</v>
      </c>
      <c r="J90" s="27">
        <v>21000</v>
      </c>
      <c r="K90" s="27">
        <f t="shared" si="6"/>
        <v>2562000</v>
      </c>
      <c r="L90" s="28">
        <v>21000</v>
      </c>
      <c r="M90" s="29">
        <f t="shared" si="7"/>
        <v>2562000</v>
      </c>
      <c r="N90" s="27">
        <v>20000</v>
      </c>
      <c r="O90" s="27">
        <f t="shared" si="8"/>
        <v>2440000</v>
      </c>
      <c r="P90" s="30"/>
      <c r="Q90" s="31"/>
      <c r="R90" s="32"/>
    </row>
    <row r="91" spans="1:18" s="5" customFormat="1" ht="30" customHeight="1">
      <c r="A91" s="21" t="s">
        <v>86</v>
      </c>
      <c r="B91" s="22" t="s">
        <v>16</v>
      </c>
      <c r="C91" s="23"/>
      <c r="D91" s="24">
        <v>717</v>
      </c>
      <c r="E91" s="24" t="s">
        <v>294</v>
      </c>
      <c r="F91" s="25">
        <v>25</v>
      </c>
      <c r="G91" s="22" t="s">
        <v>18</v>
      </c>
      <c r="H91" s="26">
        <v>379</v>
      </c>
      <c r="I91" s="26">
        <v>379</v>
      </c>
      <c r="J91" s="27">
        <v>30000</v>
      </c>
      <c r="K91" s="27">
        <f t="shared" si="6"/>
        <v>11370000</v>
      </c>
      <c r="L91" s="28">
        <v>29000</v>
      </c>
      <c r="M91" s="29">
        <f t="shared" si="7"/>
        <v>10991000</v>
      </c>
      <c r="N91" s="27">
        <v>28000</v>
      </c>
      <c r="O91" s="27">
        <f t="shared" si="8"/>
        <v>10612000</v>
      </c>
      <c r="P91" s="30" t="s">
        <v>94</v>
      </c>
      <c r="Q91" s="31" t="s">
        <v>295</v>
      </c>
      <c r="R91" s="36" t="s">
        <v>296</v>
      </c>
    </row>
    <row r="92" spans="1:18" s="5" customFormat="1" ht="30" customHeight="1">
      <c r="A92" s="33"/>
      <c r="B92" s="22" t="s">
        <v>16</v>
      </c>
      <c r="C92" s="23"/>
      <c r="D92" s="24">
        <v>717</v>
      </c>
      <c r="E92" s="24" t="s">
        <v>297</v>
      </c>
      <c r="F92" s="25">
        <v>77</v>
      </c>
      <c r="G92" s="22" t="s">
        <v>18</v>
      </c>
      <c r="H92" s="26">
        <v>964</v>
      </c>
      <c r="I92" s="26">
        <f>964*38/964</f>
        <v>38</v>
      </c>
      <c r="J92" s="27">
        <v>22802</v>
      </c>
      <c r="K92" s="27">
        <f t="shared" si="6"/>
        <v>866470</v>
      </c>
      <c r="L92" s="28">
        <v>22803</v>
      </c>
      <c r="M92" s="29">
        <f t="shared" si="7"/>
        <v>866510</v>
      </c>
      <c r="N92" s="27">
        <v>21803</v>
      </c>
      <c r="O92" s="27">
        <f t="shared" si="8"/>
        <v>828510</v>
      </c>
      <c r="P92" s="30"/>
      <c r="Q92" s="31"/>
      <c r="R92" s="36"/>
    </row>
    <row r="93" spans="1:18" s="5" customFormat="1" ht="30" customHeight="1">
      <c r="A93" s="21" t="s">
        <v>88</v>
      </c>
      <c r="B93" s="22" t="s">
        <v>16</v>
      </c>
      <c r="C93" s="23"/>
      <c r="D93" s="24">
        <v>717</v>
      </c>
      <c r="E93" s="24" t="s">
        <v>297</v>
      </c>
      <c r="F93" s="25">
        <v>58</v>
      </c>
      <c r="G93" s="22" t="s">
        <v>18</v>
      </c>
      <c r="H93" s="26">
        <v>314</v>
      </c>
      <c r="I93" s="26">
        <v>314</v>
      </c>
      <c r="J93" s="27">
        <v>30000</v>
      </c>
      <c r="K93" s="27">
        <f t="shared" si="6"/>
        <v>9420000</v>
      </c>
      <c r="L93" s="28">
        <v>29000</v>
      </c>
      <c r="M93" s="29">
        <f t="shared" si="7"/>
        <v>9106000</v>
      </c>
      <c r="N93" s="27">
        <v>28000</v>
      </c>
      <c r="O93" s="27">
        <f t="shared" si="8"/>
        <v>8792000</v>
      </c>
      <c r="P93" s="30" t="s">
        <v>96</v>
      </c>
      <c r="Q93" s="31" t="s">
        <v>298</v>
      </c>
      <c r="R93" s="32" t="s">
        <v>299</v>
      </c>
    </row>
    <row r="94" spans="1:18" s="5" customFormat="1" ht="31.5" customHeight="1">
      <c r="A94" s="33"/>
      <c r="B94" s="22" t="s">
        <v>16</v>
      </c>
      <c r="C94" s="23"/>
      <c r="D94" s="24">
        <v>717</v>
      </c>
      <c r="E94" s="24" t="s">
        <v>300</v>
      </c>
      <c r="F94" s="25">
        <v>78</v>
      </c>
      <c r="G94" s="22" t="s">
        <v>18</v>
      </c>
      <c r="H94" s="26">
        <v>827</v>
      </c>
      <c r="I94" s="26">
        <f>827*30/827</f>
        <v>30</v>
      </c>
      <c r="J94" s="27">
        <v>23000</v>
      </c>
      <c r="K94" s="27">
        <f t="shared" si="6"/>
        <v>690000</v>
      </c>
      <c r="L94" s="28">
        <v>23000</v>
      </c>
      <c r="M94" s="29">
        <f t="shared" si="7"/>
        <v>690000</v>
      </c>
      <c r="N94" s="27">
        <v>22000</v>
      </c>
      <c r="O94" s="27">
        <f t="shared" si="8"/>
        <v>660000</v>
      </c>
      <c r="P94" s="30"/>
      <c r="Q94" s="31"/>
      <c r="R94" s="32"/>
    </row>
    <row r="95" spans="1:18" s="5" customFormat="1" ht="30" customHeight="1">
      <c r="A95" s="34" t="s">
        <v>90</v>
      </c>
      <c r="B95" s="22" t="s">
        <v>16</v>
      </c>
      <c r="C95" s="23"/>
      <c r="D95" s="24">
        <v>439</v>
      </c>
      <c r="E95" s="24"/>
      <c r="F95" s="25"/>
      <c r="G95" s="22" t="s">
        <v>30</v>
      </c>
      <c r="H95" s="26">
        <v>139</v>
      </c>
      <c r="I95" s="26">
        <v>139</v>
      </c>
      <c r="J95" s="27">
        <v>116000</v>
      </c>
      <c r="K95" s="27">
        <f t="shared" si="6"/>
        <v>16124000</v>
      </c>
      <c r="L95" s="28">
        <v>111000</v>
      </c>
      <c r="M95" s="29">
        <f t="shared" si="7"/>
        <v>15429000</v>
      </c>
      <c r="N95" s="27">
        <v>110000</v>
      </c>
      <c r="O95" s="27">
        <f t="shared" si="8"/>
        <v>15290000</v>
      </c>
      <c r="P95" s="22" t="s">
        <v>98</v>
      </c>
      <c r="Q95" s="35" t="s">
        <v>301</v>
      </c>
      <c r="R95" s="36" t="s">
        <v>302</v>
      </c>
    </row>
    <row r="96" spans="1:18" s="5" customFormat="1" ht="30" customHeight="1">
      <c r="A96" s="34" t="s">
        <v>91</v>
      </c>
      <c r="B96" s="22" t="s">
        <v>23</v>
      </c>
      <c r="C96" s="23"/>
      <c r="D96" s="24">
        <v>405</v>
      </c>
      <c r="E96" s="24" t="s">
        <v>228</v>
      </c>
      <c r="F96" s="25">
        <v>14</v>
      </c>
      <c r="G96" s="22" t="s">
        <v>18</v>
      </c>
      <c r="H96" s="26">
        <v>496</v>
      </c>
      <c r="I96" s="26">
        <v>496</v>
      </c>
      <c r="J96" s="27">
        <v>43000</v>
      </c>
      <c r="K96" s="27">
        <f t="shared" si="6"/>
        <v>21328000</v>
      </c>
      <c r="L96" s="28">
        <v>43000</v>
      </c>
      <c r="M96" s="29">
        <f t="shared" si="7"/>
        <v>21328000</v>
      </c>
      <c r="N96" s="27">
        <v>42000</v>
      </c>
      <c r="O96" s="27">
        <f t="shared" si="8"/>
        <v>20832000</v>
      </c>
      <c r="P96" s="22" t="s">
        <v>100</v>
      </c>
      <c r="Q96" s="35" t="s">
        <v>303</v>
      </c>
      <c r="R96" s="36" t="s">
        <v>304</v>
      </c>
    </row>
    <row r="97" spans="1:18" s="5" customFormat="1" ht="30" customHeight="1">
      <c r="A97" s="34" t="s">
        <v>93</v>
      </c>
      <c r="B97" s="22" t="s">
        <v>16</v>
      </c>
      <c r="C97" s="23"/>
      <c r="D97" s="24">
        <v>428</v>
      </c>
      <c r="E97" s="24"/>
      <c r="F97" s="25"/>
      <c r="G97" s="22" t="s">
        <v>30</v>
      </c>
      <c r="H97" s="26">
        <v>2410</v>
      </c>
      <c r="I97" s="26">
        <v>2410</v>
      </c>
      <c r="J97" s="27">
        <v>55000</v>
      </c>
      <c r="K97" s="27">
        <f t="shared" si="6"/>
        <v>132550000</v>
      </c>
      <c r="L97" s="28">
        <v>52000</v>
      </c>
      <c r="M97" s="29">
        <f t="shared" si="7"/>
        <v>125320000</v>
      </c>
      <c r="N97" s="27">
        <v>53000</v>
      </c>
      <c r="O97" s="27">
        <f t="shared" si="8"/>
        <v>127730000</v>
      </c>
      <c r="P97" s="22" t="s">
        <v>102</v>
      </c>
      <c r="Q97" s="35" t="s">
        <v>305</v>
      </c>
      <c r="R97" s="36" t="s">
        <v>306</v>
      </c>
    </row>
    <row r="98" spans="1:18" s="5" customFormat="1" ht="30" customHeight="1">
      <c r="A98" s="21" t="s">
        <v>95</v>
      </c>
      <c r="B98" s="22" t="s">
        <v>23</v>
      </c>
      <c r="C98" s="23" t="s">
        <v>31</v>
      </c>
      <c r="D98" s="24">
        <v>50</v>
      </c>
      <c r="E98" s="24" t="s">
        <v>307</v>
      </c>
      <c r="F98" s="25">
        <v>1</v>
      </c>
      <c r="G98" s="22" t="s">
        <v>18</v>
      </c>
      <c r="H98" s="26">
        <v>62582</v>
      </c>
      <c r="I98" s="26">
        <v>5215.2</v>
      </c>
      <c r="J98" s="27">
        <v>19000</v>
      </c>
      <c r="K98" s="27">
        <f t="shared" si="6"/>
        <v>99088800</v>
      </c>
      <c r="L98" s="28">
        <v>19000</v>
      </c>
      <c r="M98" s="29">
        <f t="shared" si="7"/>
        <v>99088800</v>
      </c>
      <c r="N98" s="27">
        <v>18000</v>
      </c>
      <c r="O98" s="27">
        <f t="shared" si="8"/>
        <v>93873600</v>
      </c>
      <c r="P98" s="30" t="s">
        <v>308</v>
      </c>
      <c r="Q98" s="31" t="s">
        <v>309</v>
      </c>
      <c r="R98" s="32" t="s">
        <v>310</v>
      </c>
    </row>
    <row r="99" spans="1:18" s="5" customFormat="1" ht="30" customHeight="1">
      <c r="A99" s="37"/>
      <c r="B99" s="22" t="s">
        <v>23</v>
      </c>
      <c r="C99" s="23"/>
      <c r="D99" s="24">
        <v>427</v>
      </c>
      <c r="E99" s="24" t="s">
        <v>307</v>
      </c>
      <c r="F99" s="25">
        <v>3</v>
      </c>
      <c r="G99" s="22" t="s">
        <v>30</v>
      </c>
      <c r="H99" s="26">
        <v>7319</v>
      </c>
      <c r="I99" s="26">
        <f>7319*1/12</f>
        <v>609.91666666666663</v>
      </c>
      <c r="J99" s="27">
        <v>41000</v>
      </c>
      <c r="K99" s="27">
        <f t="shared" si="6"/>
        <v>25006580</v>
      </c>
      <c r="L99" s="28">
        <v>41000</v>
      </c>
      <c r="M99" s="29">
        <f t="shared" si="7"/>
        <v>25006580</v>
      </c>
      <c r="N99" s="27">
        <v>40000</v>
      </c>
      <c r="O99" s="27">
        <f t="shared" si="8"/>
        <v>24396660</v>
      </c>
      <c r="P99" s="30"/>
      <c r="Q99" s="31"/>
      <c r="R99" s="32"/>
    </row>
    <row r="100" spans="1:18" s="5" customFormat="1" ht="30" customHeight="1">
      <c r="A100" s="33"/>
      <c r="B100" s="22" t="s">
        <v>23</v>
      </c>
      <c r="C100" s="23"/>
      <c r="D100" s="24">
        <v>494</v>
      </c>
      <c r="E100" s="24" t="s">
        <v>307</v>
      </c>
      <c r="F100" s="25">
        <v>1</v>
      </c>
      <c r="G100" s="22" t="s">
        <v>30</v>
      </c>
      <c r="H100" s="26">
        <v>1309</v>
      </c>
      <c r="I100" s="26">
        <f>1309*1/12</f>
        <v>109.08333333333333</v>
      </c>
      <c r="J100" s="27">
        <v>41000</v>
      </c>
      <c r="K100" s="27">
        <f t="shared" si="6"/>
        <v>4472410</v>
      </c>
      <c r="L100" s="28">
        <v>41000</v>
      </c>
      <c r="M100" s="29">
        <f t="shared" si="7"/>
        <v>4472410</v>
      </c>
      <c r="N100" s="27">
        <v>40000</v>
      </c>
      <c r="O100" s="27">
        <f t="shared" si="8"/>
        <v>4363330</v>
      </c>
      <c r="P100" s="30"/>
      <c r="Q100" s="31"/>
      <c r="R100" s="32"/>
    </row>
    <row r="101" spans="1:18" s="5" customFormat="1" ht="30" customHeight="1">
      <c r="A101" s="34" t="s">
        <v>97</v>
      </c>
      <c r="B101" s="22" t="s">
        <v>33</v>
      </c>
      <c r="C101" s="23"/>
      <c r="D101" s="24">
        <v>1182</v>
      </c>
      <c r="E101" s="24"/>
      <c r="F101" s="25"/>
      <c r="G101" s="22" t="s">
        <v>30</v>
      </c>
      <c r="H101" s="26">
        <v>3061</v>
      </c>
      <c r="I101" s="26">
        <v>3061</v>
      </c>
      <c r="J101" s="27">
        <v>48000</v>
      </c>
      <c r="K101" s="27">
        <f t="shared" si="6"/>
        <v>146928000</v>
      </c>
      <c r="L101" s="28">
        <v>46000</v>
      </c>
      <c r="M101" s="29">
        <f t="shared" si="7"/>
        <v>140806000</v>
      </c>
      <c r="N101" s="27">
        <v>44000</v>
      </c>
      <c r="O101" s="27">
        <f t="shared" si="8"/>
        <v>134684000</v>
      </c>
      <c r="P101" s="22" t="s">
        <v>105</v>
      </c>
      <c r="Q101" s="35" t="s">
        <v>311</v>
      </c>
      <c r="R101" s="36" t="s">
        <v>312</v>
      </c>
    </row>
    <row r="102" spans="1:18" s="5" customFormat="1" ht="30" customHeight="1">
      <c r="A102" s="34" t="s">
        <v>99</v>
      </c>
      <c r="B102" s="22" t="s">
        <v>23</v>
      </c>
      <c r="C102" s="23" t="s">
        <v>31</v>
      </c>
      <c r="D102" s="24">
        <v>30</v>
      </c>
      <c r="E102" s="24"/>
      <c r="F102" s="25"/>
      <c r="G102" s="22" t="s">
        <v>18</v>
      </c>
      <c r="H102" s="26">
        <v>21050</v>
      </c>
      <c r="I102" s="26">
        <v>21050</v>
      </c>
      <c r="J102" s="27">
        <v>42000</v>
      </c>
      <c r="K102" s="27">
        <f t="shared" si="6"/>
        <v>884100000</v>
      </c>
      <c r="L102" s="28">
        <v>43000</v>
      </c>
      <c r="M102" s="29">
        <f t="shared" si="7"/>
        <v>905150000</v>
      </c>
      <c r="N102" s="27">
        <v>41000</v>
      </c>
      <c r="O102" s="27">
        <f t="shared" si="8"/>
        <v>863050000</v>
      </c>
      <c r="P102" s="46" t="s">
        <v>313</v>
      </c>
      <c r="Q102" s="35" t="s">
        <v>314</v>
      </c>
      <c r="R102" s="36" t="s">
        <v>312</v>
      </c>
    </row>
    <row r="103" spans="1:18" s="5" customFormat="1" ht="30" customHeight="1">
      <c r="A103" s="34" t="s">
        <v>101</v>
      </c>
      <c r="B103" s="22" t="s">
        <v>23</v>
      </c>
      <c r="C103" s="23"/>
      <c r="D103" s="24">
        <v>629</v>
      </c>
      <c r="E103" s="24" t="s">
        <v>315</v>
      </c>
      <c r="F103" s="25">
        <v>9</v>
      </c>
      <c r="G103" s="22" t="s">
        <v>18</v>
      </c>
      <c r="H103" s="26">
        <v>892</v>
      </c>
      <c r="I103" s="26">
        <f>892*297.3/892</f>
        <v>297.3</v>
      </c>
      <c r="J103" s="27">
        <v>26000</v>
      </c>
      <c r="K103" s="27">
        <f t="shared" si="6"/>
        <v>7729800</v>
      </c>
      <c r="L103" s="28">
        <v>26000</v>
      </c>
      <c r="M103" s="29">
        <f t="shared" si="7"/>
        <v>7729800</v>
      </c>
      <c r="N103" s="27">
        <v>25000</v>
      </c>
      <c r="O103" s="27">
        <f t="shared" si="8"/>
        <v>7432500</v>
      </c>
      <c r="P103" s="22" t="s">
        <v>316</v>
      </c>
      <c r="Q103" s="35" t="s">
        <v>317</v>
      </c>
      <c r="R103" s="36" t="s">
        <v>312</v>
      </c>
    </row>
    <row r="104" spans="1:18" s="5" customFormat="1" ht="30" customHeight="1">
      <c r="A104" s="34" t="s">
        <v>103</v>
      </c>
      <c r="B104" s="22" t="s">
        <v>23</v>
      </c>
      <c r="C104" s="23"/>
      <c r="D104" s="24">
        <v>542</v>
      </c>
      <c r="E104" s="24"/>
      <c r="F104" s="25"/>
      <c r="G104" s="22" t="s">
        <v>43</v>
      </c>
      <c r="H104" s="26">
        <v>3603</v>
      </c>
      <c r="I104" s="26">
        <v>3603</v>
      </c>
      <c r="J104" s="27">
        <v>38000</v>
      </c>
      <c r="K104" s="27">
        <f t="shared" si="6"/>
        <v>136914000</v>
      </c>
      <c r="L104" s="28">
        <v>38000</v>
      </c>
      <c r="M104" s="29">
        <f t="shared" si="7"/>
        <v>136914000</v>
      </c>
      <c r="N104" s="27">
        <v>38000</v>
      </c>
      <c r="O104" s="27">
        <f t="shared" si="8"/>
        <v>136914000</v>
      </c>
      <c r="P104" s="22" t="s">
        <v>109</v>
      </c>
      <c r="Q104" s="35" t="s">
        <v>318</v>
      </c>
      <c r="R104" s="36" t="s">
        <v>319</v>
      </c>
    </row>
    <row r="105" spans="1:18" s="5" customFormat="1" ht="30" customHeight="1">
      <c r="A105" s="21" t="s">
        <v>104</v>
      </c>
      <c r="B105" s="22" t="s">
        <v>23</v>
      </c>
      <c r="C105" s="23"/>
      <c r="D105" s="24">
        <v>378</v>
      </c>
      <c r="E105" s="24" t="s">
        <v>156</v>
      </c>
      <c r="F105" s="25">
        <v>42</v>
      </c>
      <c r="G105" s="22" t="s">
        <v>18</v>
      </c>
      <c r="H105" s="26">
        <v>921</v>
      </c>
      <c r="I105" s="26">
        <v>921</v>
      </c>
      <c r="J105" s="27">
        <v>27000</v>
      </c>
      <c r="K105" s="27">
        <f t="shared" si="6"/>
        <v>24867000</v>
      </c>
      <c r="L105" s="28">
        <v>27000</v>
      </c>
      <c r="M105" s="29">
        <f t="shared" si="7"/>
        <v>24867000</v>
      </c>
      <c r="N105" s="27">
        <v>26000</v>
      </c>
      <c r="O105" s="27">
        <f t="shared" si="8"/>
        <v>23946000</v>
      </c>
      <c r="P105" s="30" t="s">
        <v>111</v>
      </c>
      <c r="Q105" s="31" t="s">
        <v>320</v>
      </c>
      <c r="R105" s="32" t="s">
        <v>321</v>
      </c>
    </row>
    <row r="106" spans="1:18" s="5" customFormat="1" ht="30" customHeight="1">
      <c r="A106" s="33"/>
      <c r="B106" s="22" t="s">
        <v>23</v>
      </c>
      <c r="C106" s="23"/>
      <c r="D106" s="24">
        <v>378</v>
      </c>
      <c r="E106" s="24" t="s">
        <v>156</v>
      </c>
      <c r="F106" s="25">
        <v>43</v>
      </c>
      <c r="G106" s="22" t="s">
        <v>18</v>
      </c>
      <c r="H106" s="26">
        <v>762</v>
      </c>
      <c r="I106" s="26">
        <f>762*69.4/762</f>
        <v>69.400000000000006</v>
      </c>
      <c r="J106" s="27">
        <v>22000</v>
      </c>
      <c r="K106" s="27">
        <f t="shared" si="6"/>
        <v>1526800</v>
      </c>
      <c r="L106" s="28">
        <v>22000</v>
      </c>
      <c r="M106" s="29">
        <f t="shared" si="7"/>
        <v>1526800</v>
      </c>
      <c r="N106" s="27">
        <v>21000</v>
      </c>
      <c r="O106" s="27">
        <f t="shared" si="8"/>
        <v>1457400</v>
      </c>
      <c r="P106" s="30"/>
      <c r="Q106" s="31"/>
      <c r="R106" s="32"/>
    </row>
    <row r="107" spans="1:18" s="5" customFormat="1" ht="30" customHeight="1">
      <c r="A107" s="21" t="s">
        <v>106</v>
      </c>
      <c r="B107" s="22" t="s">
        <v>23</v>
      </c>
      <c r="C107" s="23"/>
      <c r="D107" s="24">
        <v>672</v>
      </c>
      <c r="E107" s="24" t="s">
        <v>156</v>
      </c>
      <c r="F107" s="25">
        <v>1</v>
      </c>
      <c r="G107" s="22" t="s">
        <v>43</v>
      </c>
      <c r="H107" s="26">
        <v>836</v>
      </c>
      <c r="I107" s="26">
        <v>836</v>
      </c>
      <c r="J107" s="27">
        <v>96000</v>
      </c>
      <c r="K107" s="27">
        <f t="shared" si="6"/>
        <v>80256000</v>
      </c>
      <c r="L107" s="28">
        <v>97000</v>
      </c>
      <c r="M107" s="29">
        <f t="shared" si="7"/>
        <v>81092000</v>
      </c>
      <c r="N107" s="27">
        <v>95000</v>
      </c>
      <c r="O107" s="27">
        <f t="shared" si="8"/>
        <v>79420000</v>
      </c>
      <c r="P107" s="30" t="s">
        <v>113</v>
      </c>
      <c r="Q107" s="31" t="s">
        <v>322</v>
      </c>
      <c r="R107" s="32" t="s">
        <v>323</v>
      </c>
    </row>
    <row r="108" spans="1:18" s="5" customFormat="1" ht="30" customHeight="1">
      <c r="A108" s="33"/>
      <c r="B108" s="22" t="s">
        <v>23</v>
      </c>
      <c r="C108" s="23"/>
      <c r="D108" s="24">
        <v>672</v>
      </c>
      <c r="E108" s="24" t="s">
        <v>324</v>
      </c>
      <c r="F108" s="25">
        <v>2</v>
      </c>
      <c r="G108" s="22" t="s">
        <v>43</v>
      </c>
      <c r="H108" s="26">
        <v>850</v>
      </c>
      <c r="I108" s="26">
        <v>850</v>
      </c>
      <c r="J108" s="27">
        <v>96000</v>
      </c>
      <c r="K108" s="27">
        <f t="shared" si="6"/>
        <v>81600000</v>
      </c>
      <c r="L108" s="28">
        <v>97000</v>
      </c>
      <c r="M108" s="29">
        <f t="shared" si="7"/>
        <v>82450000</v>
      </c>
      <c r="N108" s="27">
        <v>95000</v>
      </c>
      <c r="O108" s="27">
        <f t="shared" si="8"/>
        <v>80750000</v>
      </c>
      <c r="P108" s="30"/>
      <c r="Q108" s="31"/>
      <c r="R108" s="32"/>
    </row>
    <row r="109" spans="1:18" s="5" customFormat="1" ht="20.25" customHeight="1">
      <c r="A109" s="21" t="s">
        <v>107</v>
      </c>
      <c r="B109" s="22" t="s">
        <v>23</v>
      </c>
      <c r="C109" s="23"/>
      <c r="D109" s="24">
        <v>674</v>
      </c>
      <c r="E109" s="24"/>
      <c r="F109" s="25"/>
      <c r="G109" s="22" t="s">
        <v>43</v>
      </c>
      <c r="H109" s="26">
        <v>2446</v>
      </c>
      <c r="I109" s="26">
        <f>2446*69.42/2446</f>
        <v>69.42</v>
      </c>
      <c r="J109" s="27">
        <v>71000</v>
      </c>
      <c r="K109" s="27">
        <f t="shared" si="6"/>
        <v>4928820</v>
      </c>
      <c r="L109" s="28">
        <v>71000</v>
      </c>
      <c r="M109" s="29">
        <f t="shared" si="7"/>
        <v>4928820</v>
      </c>
      <c r="N109" s="27">
        <v>70000</v>
      </c>
      <c r="O109" s="27">
        <f t="shared" si="8"/>
        <v>4859400</v>
      </c>
      <c r="P109" s="30" t="s">
        <v>325</v>
      </c>
      <c r="Q109" s="31" t="s">
        <v>322</v>
      </c>
      <c r="R109" s="50" t="s">
        <v>323</v>
      </c>
    </row>
    <row r="110" spans="1:18" s="5" customFormat="1" ht="20.25" customHeight="1">
      <c r="A110" s="33"/>
      <c r="B110" s="22" t="s">
        <v>23</v>
      </c>
      <c r="C110" s="23"/>
      <c r="D110" s="24">
        <v>690</v>
      </c>
      <c r="E110" s="24" t="s">
        <v>324</v>
      </c>
      <c r="F110" s="25">
        <v>1</v>
      </c>
      <c r="G110" s="22" t="s">
        <v>43</v>
      </c>
      <c r="H110" s="26">
        <v>2393</v>
      </c>
      <c r="I110" s="26">
        <v>2393</v>
      </c>
      <c r="J110" s="27">
        <v>71000</v>
      </c>
      <c r="K110" s="27">
        <f t="shared" si="6"/>
        <v>169903000</v>
      </c>
      <c r="L110" s="28">
        <v>72000</v>
      </c>
      <c r="M110" s="29">
        <f t="shared" si="7"/>
        <v>172296000</v>
      </c>
      <c r="N110" s="27">
        <v>70000</v>
      </c>
      <c r="O110" s="27">
        <f t="shared" si="8"/>
        <v>167510000</v>
      </c>
      <c r="P110" s="30"/>
      <c r="Q110" s="31"/>
      <c r="R110" s="55"/>
    </row>
    <row r="111" spans="1:18" s="5" customFormat="1" ht="30" customHeight="1">
      <c r="A111" s="34" t="s">
        <v>108</v>
      </c>
      <c r="B111" s="22" t="s">
        <v>23</v>
      </c>
      <c r="C111" s="23"/>
      <c r="D111" s="24">
        <v>629</v>
      </c>
      <c r="E111" s="24" t="s">
        <v>324</v>
      </c>
      <c r="F111" s="25">
        <v>11</v>
      </c>
      <c r="G111" s="22" t="s">
        <v>18</v>
      </c>
      <c r="H111" s="26">
        <v>593</v>
      </c>
      <c r="I111" s="26">
        <v>593</v>
      </c>
      <c r="J111" s="27">
        <v>26000</v>
      </c>
      <c r="K111" s="27">
        <f t="shared" si="6"/>
        <v>15418000</v>
      </c>
      <c r="L111" s="28">
        <v>26000</v>
      </c>
      <c r="M111" s="29">
        <f t="shared" si="7"/>
        <v>15418000</v>
      </c>
      <c r="N111" s="27">
        <v>25000</v>
      </c>
      <c r="O111" s="27">
        <f t="shared" si="8"/>
        <v>14825000</v>
      </c>
      <c r="P111" s="22" t="s">
        <v>116</v>
      </c>
      <c r="Q111" s="35" t="s">
        <v>326</v>
      </c>
      <c r="R111" s="36" t="s">
        <v>327</v>
      </c>
    </row>
    <row r="112" spans="1:18" s="5" customFormat="1" ht="30" customHeight="1">
      <c r="A112" s="34" t="s">
        <v>110</v>
      </c>
      <c r="B112" s="22" t="s">
        <v>23</v>
      </c>
      <c r="C112" s="23"/>
      <c r="D112" s="24">
        <v>1095</v>
      </c>
      <c r="E112" s="24" t="s">
        <v>328</v>
      </c>
      <c r="F112" s="25">
        <v>9</v>
      </c>
      <c r="G112" s="22" t="s">
        <v>18</v>
      </c>
      <c r="H112" s="26">
        <v>496</v>
      </c>
      <c r="I112" s="26">
        <v>496</v>
      </c>
      <c r="J112" s="27">
        <v>31000</v>
      </c>
      <c r="K112" s="27">
        <f t="shared" si="6"/>
        <v>15376000</v>
      </c>
      <c r="L112" s="28">
        <v>31000</v>
      </c>
      <c r="M112" s="29">
        <f t="shared" si="7"/>
        <v>15376000</v>
      </c>
      <c r="N112" s="27">
        <v>30000</v>
      </c>
      <c r="O112" s="27">
        <f t="shared" si="8"/>
        <v>14880000</v>
      </c>
      <c r="P112" s="22" t="s">
        <v>118</v>
      </c>
      <c r="Q112" s="35" t="s">
        <v>329</v>
      </c>
      <c r="R112" s="36" t="s">
        <v>330</v>
      </c>
    </row>
    <row r="113" spans="1:18" s="5" customFormat="1" ht="22.5" customHeight="1">
      <c r="A113" s="21" t="s">
        <v>112</v>
      </c>
      <c r="B113" s="22" t="s">
        <v>16</v>
      </c>
      <c r="C113" s="23"/>
      <c r="D113" s="24">
        <v>790</v>
      </c>
      <c r="E113" s="24"/>
      <c r="F113" s="25"/>
      <c r="G113" s="22" t="s">
        <v>43</v>
      </c>
      <c r="H113" s="26">
        <v>1024</v>
      </c>
      <c r="I113" s="26">
        <v>1024</v>
      </c>
      <c r="J113" s="27">
        <v>80000</v>
      </c>
      <c r="K113" s="27">
        <f t="shared" si="6"/>
        <v>81920000</v>
      </c>
      <c r="L113" s="28">
        <v>76000</v>
      </c>
      <c r="M113" s="29">
        <f t="shared" si="7"/>
        <v>77824000</v>
      </c>
      <c r="N113" s="27">
        <v>76000</v>
      </c>
      <c r="O113" s="27">
        <f t="shared" si="8"/>
        <v>77824000</v>
      </c>
      <c r="P113" s="30" t="s">
        <v>120</v>
      </c>
      <c r="Q113" s="31" t="s">
        <v>121</v>
      </c>
      <c r="R113" s="32" t="s">
        <v>331</v>
      </c>
    </row>
    <row r="114" spans="1:18" s="5" customFormat="1" ht="22.5" customHeight="1">
      <c r="A114" s="33"/>
      <c r="B114" s="22" t="s">
        <v>33</v>
      </c>
      <c r="C114" s="23"/>
      <c r="D114" s="24">
        <v>1177</v>
      </c>
      <c r="E114" s="24"/>
      <c r="F114" s="25"/>
      <c r="G114" s="22" t="s">
        <v>122</v>
      </c>
      <c r="H114" s="26">
        <v>744</v>
      </c>
      <c r="I114" s="26">
        <v>744</v>
      </c>
      <c r="J114" s="27">
        <v>194000</v>
      </c>
      <c r="K114" s="27">
        <f t="shared" si="6"/>
        <v>144336000</v>
      </c>
      <c r="L114" s="28">
        <v>186000</v>
      </c>
      <c r="M114" s="29">
        <f t="shared" si="7"/>
        <v>138384000</v>
      </c>
      <c r="N114" s="27">
        <v>185000</v>
      </c>
      <c r="O114" s="27">
        <f t="shared" si="8"/>
        <v>137640000</v>
      </c>
      <c r="P114" s="30"/>
      <c r="Q114" s="31"/>
      <c r="R114" s="32"/>
    </row>
    <row r="115" spans="1:18" s="5" customFormat="1" ht="30" customHeight="1">
      <c r="A115" s="21" t="s">
        <v>114</v>
      </c>
      <c r="B115" s="22" t="s">
        <v>16</v>
      </c>
      <c r="C115" s="23"/>
      <c r="D115" s="24">
        <v>717</v>
      </c>
      <c r="E115" s="24" t="s">
        <v>332</v>
      </c>
      <c r="F115" s="25">
        <v>70</v>
      </c>
      <c r="G115" s="22" t="s">
        <v>18</v>
      </c>
      <c r="H115" s="26">
        <v>328</v>
      </c>
      <c r="I115" s="26">
        <v>328</v>
      </c>
      <c r="J115" s="27">
        <v>30000</v>
      </c>
      <c r="K115" s="27">
        <f t="shared" si="6"/>
        <v>9840000</v>
      </c>
      <c r="L115" s="28">
        <v>29000</v>
      </c>
      <c r="M115" s="29">
        <f t="shared" si="7"/>
        <v>9512000</v>
      </c>
      <c r="N115" s="27">
        <v>28000</v>
      </c>
      <c r="O115" s="27">
        <f t="shared" si="8"/>
        <v>9184000</v>
      </c>
      <c r="P115" s="30" t="s">
        <v>124</v>
      </c>
      <c r="Q115" s="31" t="s">
        <v>333</v>
      </c>
      <c r="R115" s="32" t="s">
        <v>334</v>
      </c>
    </row>
    <row r="116" spans="1:18" s="5" customFormat="1" ht="30" customHeight="1">
      <c r="A116" s="33"/>
      <c r="B116" s="22" t="s">
        <v>16</v>
      </c>
      <c r="C116" s="23"/>
      <c r="D116" s="24">
        <v>717</v>
      </c>
      <c r="E116" s="24" t="s">
        <v>335</v>
      </c>
      <c r="F116" s="25">
        <v>78</v>
      </c>
      <c r="G116" s="22" t="s">
        <v>18</v>
      </c>
      <c r="H116" s="26">
        <v>827</v>
      </c>
      <c r="I116" s="26">
        <f>827*33/827</f>
        <v>33</v>
      </c>
      <c r="J116" s="27">
        <v>23000</v>
      </c>
      <c r="K116" s="27">
        <f t="shared" si="6"/>
        <v>759000</v>
      </c>
      <c r="L116" s="28">
        <v>23000</v>
      </c>
      <c r="M116" s="29">
        <f t="shared" si="7"/>
        <v>759000</v>
      </c>
      <c r="N116" s="27">
        <v>22000</v>
      </c>
      <c r="O116" s="27">
        <f t="shared" si="8"/>
        <v>726000</v>
      </c>
      <c r="P116" s="30"/>
      <c r="Q116" s="31"/>
      <c r="R116" s="32"/>
    </row>
    <row r="117" spans="1:18" s="5" customFormat="1" ht="30" customHeight="1">
      <c r="A117" s="34" t="s">
        <v>115</v>
      </c>
      <c r="B117" s="22" t="s">
        <v>16</v>
      </c>
      <c r="C117" s="23"/>
      <c r="D117" s="24">
        <v>866</v>
      </c>
      <c r="E117" s="24"/>
      <c r="F117" s="25"/>
      <c r="G117" s="22" t="s">
        <v>30</v>
      </c>
      <c r="H117" s="26">
        <v>413</v>
      </c>
      <c r="I117" s="26">
        <v>413</v>
      </c>
      <c r="J117" s="27">
        <v>84000</v>
      </c>
      <c r="K117" s="27">
        <f t="shared" si="6"/>
        <v>34692000</v>
      </c>
      <c r="L117" s="28">
        <v>80000</v>
      </c>
      <c r="M117" s="29">
        <f t="shared" si="7"/>
        <v>33040000</v>
      </c>
      <c r="N117" s="27">
        <v>80000</v>
      </c>
      <c r="O117" s="27">
        <f t="shared" si="8"/>
        <v>33040000</v>
      </c>
      <c r="P117" s="22" t="s">
        <v>126</v>
      </c>
      <c r="Q117" s="35" t="s">
        <v>336</v>
      </c>
      <c r="R117" s="36" t="s">
        <v>337</v>
      </c>
    </row>
    <row r="118" spans="1:18" s="5" customFormat="1" ht="30" customHeight="1">
      <c r="A118" s="21" t="s">
        <v>117</v>
      </c>
      <c r="B118" s="22" t="s">
        <v>23</v>
      </c>
      <c r="C118" s="23"/>
      <c r="D118" s="24">
        <v>101</v>
      </c>
      <c r="E118" s="24" t="s">
        <v>335</v>
      </c>
      <c r="F118" s="25">
        <v>19</v>
      </c>
      <c r="G118" s="22" t="s">
        <v>18</v>
      </c>
      <c r="H118" s="26">
        <v>296</v>
      </c>
      <c r="I118" s="26">
        <v>296</v>
      </c>
      <c r="J118" s="27">
        <v>22000</v>
      </c>
      <c r="K118" s="27">
        <f t="shared" si="6"/>
        <v>6512000</v>
      </c>
      <c r="L118" s="28">
        <v>22000</v>
      </c>
      <c r="M118" s="29">
        <f t="shared" si="7"/>
        <v>6512000</v>
      </c>
      <c r="N118" s="27">
        <v>21000</v>
      </c>
      <c r="O118" s="27">
        <f t="shared" si="8"/>
        <v>6216000</v>
      </c>
      <c r="P118" s="30" t="s">
        <v>128</v>
      </c>
      <c r="Q118" s="31" t="s">
        <v>338</v>
      </c>
      <c r="R118" s="32" t="s">
        <v>339</v>
      </c>
    </row>
    <row r="119" spans="1:18" s="5" customFormat="1" ht="30" customHeight="1">
      <c r="A119" s="33"/>
      <c r="B119" s="22" t="s">
        <v>23</v>
      </c>
      <c r="C119" s="23"/>
      <c r="D119" s="24">
        <v>101</v>
      </c>
      <c r="E119" s="24" t="s">
        <v>300</v>
      </c>
      <c r="F119" s="25">
        <v>22</v>
      </c>
      <c r="G119" s="22" t="s">
        <v>18</v>
      </c>
      <c r="H119" s="26">
        <v>554</v>
      </c>
      <c r="I119" s="26">
        <f>554*34/554</f>
        <v>34</v>
      </c>
      <c r="J119" s="27">
        <v>18000</v>
      </c>
      <c r="K119" s="27">
        <f t="shared" si="6"/>
        <v>612000</v>
      </c>
      <c r="L119" s="28">
        <v>18000</v>
      </c>
      <c r="M119" s="29">
        <f t="shared" si="7"/>
        <v>612000</v>
      </c>
      <c r="N119" s="27">
        <v>17000</v>
      </c>
      <c r="O119" s="27">
        <f t="shared" si="8"/>
        <v>578000</v>
      </c>
      <c r="P119" s="30"/>
      <c r="Q119" s="31"/>
      <c r="R119" s="32"/>
    </row>
    <row r="120" spans="1:18" s="5" customFormat="1" ht="30" customHeight="1">
      <c r="A120" s="21" t="s">
        <v>119</v>
      </c>
      <c r="B120" s="22" t="s">
        <v>16</v>
      </c>
      <c r="C120" s="23" t="s">
        <v>31</v>
      </c>
      <c r="D120" s="24">
        <v>147</v>
      </c>
      <c r="E120" s="24" t="s">
        <v>300</v>
      </c>
      <c r="F120" s="25">
        <v>2</v>
      </c>
      <c r="G120" s="22" t="s">
        <v>18</v>
      </c>
      <c r="H120" s="26">
        <v>2413</v>
      </c>
      <c r="I120" s="26">
        <f>2413*4/6</f>
        <v>1608.6666666666667</v>
      </c>
      <c r="J120" s="27">
        <v>52000</v>
      </c>
      <c r="K120" s="27">
        <f t="shared" si="6"/>
        <v>83650660</v>
      </c>
      <c r="L120" s="28">
        <v>50000</v>
      </c>
      <c r="M120" s="29">
        <f t="shared" si="7"/>
        <v>80433330</v>
      </c>
      <c r="N120" s="27">
        <v>48000</v>
      </c>
      <c r="O120" s="27">
        <f t="shared" si="8"/>
        <v>77216000</v>
      </c>
      <c r="P120" s="31" t="s">
        <v>340</v>
      </c>
      <c r="Q120" s="31" t="s">
        <v>341</v>
      </c>
      <c r="R120" s="32" t="s">
        <v>342</v>
      </c>
    </row>
    <row r="121" spans="1:18" s="5" customFormat="1" ht="30" customHeight="1">
      <c r="A121" s="33"/>
      <c r="B121" s="22" t="s">
        <v>16</v>
      </c>
      <c r="C121" s="23" t="s">
        <v>31</v>
      </c>
      <c r="D121" s="24">
        <v>147</v>
      </c>
      <c r="E121" s="24"/>
      <c r="F121" s="25"/>
      <c r="G121" s="22" t="s">
        <v>18</v>
      </c>
      <c r="H121" s="26">
        <v>12066</v>
      </c>
      <c r="I121" s="26">
        <f>12066*4/6</f>
        <v>8044</v>
      </c>
      <c r="J121" s="27">
        <v>18626</v>
      </c>
      <c r="K121" s="27">
        <f t="shared" si="6"/>
        <v>149827540</v>
      </c>
      <c r="L121" s="28">
        <v>17625</v>
      </c>
      <c r="M121" s="29">
        <f t="shared" si="7"/>
        <v>141775500</v>
      </c>
      <c r="N121" s="27">
        <v>17625</v>
      </c>
      <c r="O121" s="27">
        <f t="shared" si="8"/>
        <v>141775500</v>
      </c>
      <c r="P121" s="31"/>
      <c r="Q121" s="31"/>
      <c r="R121" s="32"/>
    </row>
    <row r="122" spans="1:18" s="5" customFormat="1" ht="30" customHeight="1">
      <c r="A122" s="34" t="s">
        <v>123</v>
      </c>
      <c r="B122" s="22" t="s">
        <v>23</v>
      </c>
      <c r="C122" s="23"/>
      <c r="D122" s="24">
        <v>1100</v>
      </c>
      <c r="E122" s="24"/>
      <c r="F122" s="25"/>
      <c r="G122" s="22" t="s">
        <v>30</v>
      </c>
      <c r="H122" s="26">
        <v>879</v>
      </c>
      <c r="I122" s="26">
        <v>879</v>
      </c>
      <c r="J122" s="27">
        <v>56000</v>
      </c>
      <c r="K122" s="27">
        <f t="shared" si="6"/>
        <v>49224000</v>
      </c>
      <c r="L122" s="28">
        <v>55000</v>
      </c>
      <c r="M122" s="29">
        <f t="shared" si="7"/>
        <v>48345000</v>
      </c>
      <c r="N122" s="27">
        <v>55000</v>
      </c>
      <c r="O122" s="27">
        <f t="shared" si="8"/>
        <v>48345000</v>
      </c>
      <c r="P122" s="46" t="s">
        <v>343</v>
      </c>
      <c r="Q122" s="35" t="s">
        <v>344</v>
      </c>
      <c r="R122" s="36" t="s">
        <v>345</v>
      </c>
    </row>
    <row r="123" spans="1:18" s="5" customFormat="1" ht="30" customHeight="1">
      <c r="A123" s="21" t="s">
        <v>125</v>
      </c>
      <c r="B123" s="22" t="s">
        <v>23</v>
      </c>
      <c r="C123" s="23" t="s">
        <v>31</v>
      </c>
      <c r="D123" s="24">
        <v>50</v>
      </c>
      <c r="E123" s="24" t="s">
        <v>300</v>
      </c>
      <c r="F123" s="25">
        <v>1</v>
      </c>
      <c r="G123" s="22" t="s">
        <v>18</v>
      </c>
      <c r="H123" s="26">
        <v>62582</v>
      </c>
      <c r="I123" s="26">
        <f>62582*1/4</f>
        <v>15645.5</v>
      </c>
      <c r="J123" s="27">
        <v>19000</v>
      </c>
      <c r="K123" s="27">
        <f t="shared" si="6"/>
        <v>297264500</v>
      </c>
      <c r="L123" s="28">
        <v>19000</v>
      </c>
      <c r="M123" s="29">
        <f t="shared" si="7"/>
        <v>297264500</v>
      </c>
      <c r="N123" s="27">
        <v>18000</v>
      </c>
      <c r="O123" s="27">
        <f t="shared" si="8"/>
        <v>281619000</v>
      </c>
      <c r="P123" s="30" t="s">
        <v>346</v>
      </c>
      <c r="Q123" s="31" t="s">
        <v>347</v>
      </c>
      <c r="R123" s="47" t="s">
        <v>348</v>
      </c>
    </row>
    <row r="124" spans="1:18" s="5" customFormat="1" ht="30" customHeight="1">
      <c r="A124" s="37"/>
      <c r="B124" s="22" t="s">
        <v>23</v>
      </c>
      <c r="C124" s="23"/>
      <c r="D124" s="24">
        <v>427</v>
      </c>
      <c r="E124" s="24" t="s">
        <v>300</v>
      </c>
      <c r="F124" s="25">
        <v>3</v>
      </c>
      <c r="G124" s="22" t="s">
        <v>30</v>
      </c>
      <c r="H124" s="26">
        <v>7319</v>
      </c>
      <c r="I124" s="26">
        <f>7319*1/4</f>
        <v>1829.75</v>
      </c>
      <c r="J124" s="27">
        <v>41000</v>
      </c>
      <c r="K124" s="27">
        <f t="shared" si="6"/>
        <v>75019750</v>
      </c>
      <c r="L124" s="28">
        <v>41000</v>
      </c>
      <c r="M124" s="29">
        <f t="shared" si="7"/>
        <v>75019750</v>
      </c>
      <c r="N124" s="27">
        <v>40000</v>
      </c>
      <c r="O124" s="27">
        <f t="shared" si="8"/>
        <v>73190000</v>
      </c>
      <c r="P124" s="30"/>
      <c r="Q124" s="31"/>
      <c r="R124" s="47"/>
    </row>
    <row r="125" spans="1:18" s="5" customFormat="1" ht="30" customHeight="1">
      <c r="A125" s="33"/>
      <c r="B125" s="22" t="s">
        <v>23</v>
      </c>
      <c r="C125" s="23"/>
      <c r="D125" s="24">
        <v>494</v>
      </c>
      <c r="E125" s="24" t="s">
        <v>300</v>
      </c>
      <c r="F125" s="25">
        <v>1</v>
      </c>
      <c r="G125" s="22" t="s">
        <v>30</v>
      </c>
      <c r="H125" s="26">
        <v>1309</v>
      </c>
      <c r="I125" s="26">
        <f>1309*1/4</f>
        <v>327.25</v>
      </c>
      <c r="J125" s="27">
        <v>41000</v>
      </c>
      <c r="K125" s="27">
        <f t="shared" si="6"/>
        <v>13417250</v>
      </c>
      <c r="L125" s="28">
        <v>41000</v>
      </c>
      <c r="M125" s="29">
        <f t="shared" si="7"/>
        <v>13417250</v>
      </c>
      <c r="N125" s="27">
        <v>40000</v>
      </c>
      <c r="O125" s="27">
        <f t="shared" si="8"/>
        <v>13090000</v>
      </c>
      <c r="P125" s="30"/>
      <c r="Q125" s="31"/>
      <c r="R125" s="47"/>
    </row>
    <row r="126" spans="1:18" s="5" customFormat="1" ht="30" customHeight="1">
      <c r="A126" s="34" t="s">
        <v>127</v>
      </c>
      <c r="B126" s="22" t="s">
        <v>16</v>
      </c>
      <c r="C126" s="23"/>
      <c r="D126" s="24">
        <v>946</v>
      </c>
      <c r="E126" s="24" t="s">
        <v>300</v>
      </c>
      <c r="F126" s="25">
        <v>22</v>
      </c>
      <c r="G126" s="22" t="s">
        <v>42</v>
      </c>
      <c r="H126" s="26">
        <v>661</v>
      </c>
      <c r="I126" s="26">
        <v>661</v>
      </c>
      <c r="J126" s="27">
        <v>25000</v>
      </c>
      <c r="K126" s="27">
        <f t="shared" si="6"/>
        <v>16525000</v>
      </c>
      <c r="L126" s="28">
        <v>25000</v>
      </c>
      <c r="M126" s="29">
        <f t="shared" si="7"/>
        <v>16525000</v>
      </c>
      <c r="N126" s="27">
        <v>24000</v>
      </c>
      <c r="O126" s="27">
        <f t="shared" si="8"/>
        <v>15864000</v>
      </c>
      <c r="P126" s="22" t="s">
        <v>133</v>
      </c>
      <c r="Q126" s="35" t="s">
        <v>349</v>
      </c>
      <c r="R126" s="36" t="s">
        <v>350</v>
      </c>
    </row>
    <row r="127" spans="1:18" s="5" customFormat="1" ht="30" customHeight="1">
      <c r="A127" s="21" t="s">
        <v>129</v>
      </c>
      <c r="B127" s="22" t="s">
        <v>23</v>
      </c>
      <c r="C127" s="23"/>
      <c r="D127" s="24">
        <v>73</v>
      </c>
      <c r="E127" s="24" t="s">
        <v>228</v>
      </c>
      <c r="F127" s="25">
        <v>1</v>
      </c>
      <c r="G127" s="22" t="s">
        <v>35</v>
      </c>
      <c r="H127" s="26">
        <v>162</v>
      </c>
      <c r="I127" s="26">
        <v>162</v>
      </c>
      <c r="J127" s="27">
        <v>43000</v>
      </c>
      <c r="K127" s="27">
        <f t="shared" si="6"/>
        <v>6966000</v>
      </c>
      <c r="L127" s="28">
        <v>43000</v>
      </c>
      <c r="M127" s="29">
        <f t="shared" si="7"/>
        <v>6966000</v>
      </c>
      <c r="N127" s="27">
        <v>42000</v>
      </c>
      <c r="O127" s="27">
        <f t="shared" si="8"/>
        <v>6804000</v>
      </c>
      <c r="P127" s="30" t="s">
        <v>134</v>
      </c>
      <c r="Q127" s="31" t="s">
        <v>351</v>
      </c>
      <c r="R127" s="32" t="s">
        <v>352</v>
      </c>
    </row>
    <row r="128" spans="1:18" s="5" customFormat="1" ht="30" customHeight="1">
      <c r="A128" s="33"/>
      <c r="B128" s="22" t="s">
        <v>23</v>
      </c>
      <c r="C128" s="23"/>
      <c r="D128" s="24">
        <v>73</v>
      </c>
      <c r="E128" s="24"/>
      <c r="F128" s="25"/>
      <c r="G128" s="22" t="s">
        <v>135</v>
      </c>
      <c r="H128" s="26">
        <v>562</v>
      </c>
      <c r="I128" s="26">
        <v>562</v>
      </c>
      <c r="J128" s="27">
        <v>61000</v>
      </c>
      <c r="K128" s="27">
        <f t="shared" ref="K128:K147" si="9">ROUNDDOWN(I128*J128,-1)</f>
        <v>34282000</v>
      </c>
      <c r="L128" s="28">
        <v>60000</v>
      </c>
      <c r="M128" s="29">
        <f t="shared" ref="M128:M147" si="10">ROUNDDOWN(I128*L128,-1)</f>
        <v>33720000</v>
      </c>
      <c r="N128" s="27">
        <v>59000</v>
      </c>
      <c r="O128" s="27">
        <f t="shared" ref="O128:O147" si="11">ROUNDDOWN(I128*N128,-1)</f>
        <v>33158000</v>
      </c>
      <c r="P128" s="30"/>
      <c r="Q128" s="31"/>
      <c r="R128" s="32"/>
    </row>
    <row r="129" spans="1:18" s="5" customFormat="1" ht="30" customHeight="1">
      <c r="A129" s="34" t="s">
        <v>130</v>
      </c>
      <c r="B129" s="22" t="s">
        <v>23</v>
      </c>
      <c r="C129" s="23"/>
      <c r="D129" s="24">
        <v>1193</v>
      </c>
      <c r="E129" s="24"/>
      <c r="F129" s="25"/>
      <c r="G129" s="22" t="s">
        <v>43</v>
      </c>
      <c r="H129" s="26">
        <v>1613.3</v>
      </c>
      <c r="I129" s="26">
        <v>1613.3</v>
      </c>
      <c r="J129" s="27">
        <v>62000</v>
      </c>
      <c r="K129" s="27">
        <f t="shared" si="9"/>
        <v>100024600</v>
      </c>
      <c r="L129" s="28">
        <v>61000</v>
      </c>
      <c r="M129" s="29">
        <f t="shared" si="10"/>
        <v>98411300</v>
      </c>
      <c r="N129" s="27">
        <v>61000</v>
      </c>
      <c r="O129" s="27">
        <f t="shared" si="11"/>
        <v>98411300</v>
      </c>
      <c r="P129" s="22" t="s">
        <v>136</v>
      </c>
      <c r="Q129" s="35" t="s">
        <v>353</v>
      </c>
      <c r="R129" s="36" t="s">
        <v>354</v>
      </c>
    </row>
    <row r="130" spans="1:18" s="5" customFormat="1" ht="30" customHeight="1">
      <c r="A130" s="34" t="s">
        <v>131</v>
      </c>
      <c r="B130" s="22" t="s">
        <v>23</v>
      </c>
      <c r="C130" s="23"/>
      <c r="D130" s="24">
        <v>110</v>
      </c>
      <c r="E130" s="24"/>
      <c r="F130" s="25"/>
      <c r="G130" s="22" t="s">
        <v>18</v>
      </c>
      <c r="H130" s="26">
        <v>278</v>
      </c>
      <c r="I130" s="26">
        <f>278*2/34</f>
        <v>16.352941176470587</v>
      </c>
      <c r="J130" s="27">
        <v>31000</v>
      </c>
      <c r="K130" s="27">
        <f t="shared" si="9"/>
        <v>506940</v>
      </c>
      <c r="L130" s="28">
        <v>31000</v>
      </c>
      <c r="M130" s="29">
        <f t="shared" si="10"/>
        <v>506940</v>
      </c>
      <c r="N130" s="27">
        <v>30000</v>
      </c>
      <c r="O130" s="27">
        <f t="shared" si="11"/>
        <v>490580</v>
      </c>
      <c r="P130" s="22" t="s">
        <v>355</v>
      </c>
      <c r="Q130" s="35" t="s">
        <v>356</v>
      </c>
      <c r="R130" s="36" t="s">
        <v>357</v>
      </c>
    </row>
    <row r="131" spans="1:18" s="5" customFormat="1" ht="30" customHeight="1" thickBot="1">
      <c r="A131" s="56" t="s">
        <v>132</v>
      </c>
      <c r="B131" s="57" t="s">
        <v>16</v>
      </c>
      <c r="C131" s="58"/>
      <c r="D131" s="59">
        <v>966</v>
      </c>
      <c r="E131" s="59"/>
      <c r="F131" s="60"/>
      <c r="G131" s="57" t="s">
        <v>122</v>
      </c>
      <c r="H131" s="61">
        <v>1296</v>
      </c>
      <c r="I131" s="61">
        <v>1296</v>
      </c>
      <c r="J131" s="62">
        <v>184000</v>
      </c>
      <c r="K131" s="62">
        <f t="shared" si="9"/>
        <v>238464000</v>
      </c>
      <c r="L131" s="63">
        <v>175000</v>
      </c>
      <c r="M131" s="64">
        <f t="shared" si="10"/>
        <v>226800000</v>
      </c>
      <c r="N131" s="62">
        <v>175000</v>
      </c>
      <c r="O131" s="62">
        <f t="shared" si="11"/>
        <v>226800000</v>
      </c>
      <c r="P131" s="57" t="s">
        <v>137</v>
      </c>
      <c r="Q131" s="65" t="s">
        <v>358</v>
      </c>
      <c r="R131" s="66" t="s">
        <v>359</v>
      </c>
    </row>
  </sheetData>
  <autoFilter ref="P2:P107"/>
  <mergeCells count="159">
    <mergeCell ref="A127:A128"/>
    <mergeCell ref="P127:P128"/>
    <mergeCell ref="Q127:Q128"/>
    <mergeCell ref="R127:R128"/>
    <mergeCell ref="A44:A48"/>
    <mergeCell ref="R109:R110"/>
    <mergeCell ref="A120:A121"/>
    <mergeCell ref="P120:P121"/>
    <mergeCell ref="Q120:Q121"/>
    <mergeCell ref="R120:R121"/>
    <mergeCell ref="A123:A125"/>
    <mergeCell ref="P123:P125"/>
    <mergeCell ref="Q123:Q125"/>
    <mergeCell ref="R123:R125"/>
    <mergeCell ref="R113:R114"/>
    <mergeCell ref="A115:A116"/>
    <mergeCell ref="P115:P116"/>
    <mergeCell ref="Q115:Q116"/>
    <mergeCell ref="R115:R116"/>
    <mergeCell ref="A118:A119"/>
    <mergeCell ref="P118:P119"/>
    <mergeCell ref="Q118:Q119"/>
    <mergeCell ref="R118:R119"/>
    <mergeCell ref="A109:A110"/>
    <mergeCell ref="P109:P110"/>
    <mergeCell ref="Q109:Q110"/>
    <mergeCell ref="A113:A114"/>
    <mergeCell ref="P113:P114"/>
    <mergeCell ref="Q113:Q114"/>
    <mergeCell ref="A105:A106"/>
    <mergeCell ref="P105:P106"/>
    <mergeCell ref="Q105:Q106"/>
    <mergeCell ref="R105:R106"/>
    <mergeCell ref="A107:A108"/>
    <mergeCell ref="P107:P108"/>
    <mergeCell ref="Q107:Q108"/>
    <mergeCell ref="R107:R108"/>
    <mergeCell ref="A93:A94"/>
    <mergeCell ref="P93:P94"/>
    <mergeCell ref="Q93:Q94"/>
    <mergeCell ref="R93:R94"/>
    <mergeCell ref="A98:A100"/>
    <mergeCell ref="P98:P100"/>
    <mergeCell ref="Q98:Q100"/>
    <mergeCell ref="R98:R100"/>
    <mergeCell ref="A89:A90"/>
    <mergeCell ref="P89:P90"/>
    <mergeCell ref="Q89:Q90"/>
    <mergeCell ref="R89:R90"/>
    <mergeCell ref="A91:A92"/>
    <mergeCell ref="P91:P92"/>
    <mergeCell ref="Q91:Q92"/>
    <mergeCell ref="A84:A85"/>
    <mergeCell ref="P84:P85"/>
    <mergeCell ref="Q84:Q85"/>
    <mergeCell ref="R84:R85"/>
    <mergeCell ref="A87:A88"/>
    <mergeCell ref="P87:P88"/>
    <mergeCell ref="Q87:Q88"/>
    <mergeCell ref="R87:R88"/>
    <mergeCell ref="A74:A76"/>
    <mergeCell ref="P74:P76"/>
    <mergeCell ref="Q74:Q76"/>
    <mergeCell ref="R74:R76"/>
    <mergeCell ref="A79:A81"/>
    <mergeCell ref="P79:P81"/>
    <mergeCell ref="Q79:Q81"/>
    <mergeCell ref="R79:R81"/>
    <mergeCell ref="A69:A70"/>
    <mergeCell ref="P69:P70"/>
    <mergeCell ref="Q69:Q70"/>
    <mergeCell ref="R69:R70"/>
    <mergeCell ref="A71:A72"/>
    <mergeCell ref="P71:P72"/>
    <mergeCell ref="Q71:Q72"/>
    <mergeCell ref="R71:R72"/>
    <mergeCell ref="A64:A65"/>
    <mergeCell ref="P64:P65"/>
    <mergeCell ref="Q64:Q65"/>
    <mergeCell ref="R64:R65"/>
    <mergeCell ref="A66:A67"/>
    <mergeCell ref="P66:P67"/>
    <mergeCell ref="Q66:Q67"/>
    <mergeCell ref="R66:R67"/>
    <mergeCell ref="A59:A60"/>
    <mergeCell ref="P59:P60"/>
    <mergeCell ref="Q59:Q60"/>
    <mergeCell ref="R59:R60"/>
    <mergeCell ref="A61:A62"/>
    <mergeCell ref="P61:P62"/>
    <mergeCell ref="Q61:Q62"/>
    <mergeCell ref="R61:R62"/>
    <mergeCell ref="A54:A56"/>
    <mergeCell ref="P54:P56"/>
    <mergeCell ref="Q54:Q56"/>
    <mergeCell ref="R54:R56"/>
    <mergeCell ref="A57:A58"/>
    <mergeCell ref="P57:P58"/>
    <mergeCell ref="Q57:Q58"/>
    <mergeCell ref="R57:R58"/>
    <mergeCell ref="P44:P48"/>
    <mergeCell ref="Q44:Q48"/>
    <mergeCell ref="R44:R48"/>
    <mergeCell ref="A49:A50"/>
    <mergeCell ref="P49:P50"/>
    <mergeCell ref="Q49:Q50"/>
    <mergeCell ref="R49:R50"/>
    <mergeCell ref="A38:A39"/>
    <mergeCell ref="P38:P39"/>
    <mergeCell ref="Q38:Q39"/>
    <mergeCell ref="R38:R39"/>
    <mergeCell ref="A40:A42"/>
    <mergeCell ref="P40:P42"/>
    <mergeCell ref="Q40:Q42"/>
    <mergeCell ref="R40:R42"/>
    <mergeCell ref="A30:A31"/>
    <mergeCell ref="P30:P31"/>
    <mergeCell ref="Q30:Q31"/>
    <mergeCell ref="R30:R31"/>
    <mergeCell ref="P33:P34"/>
    <mergeCell ref="Q33:Q34"/>
    <mergeCell ref="R33:R34"/>
    <mergeCell ref="A21:A22"/>
    <mergeCell ref="P21:P22"/>
    <mergeCell ref="Q21:Q22"/>
    <mergeCell ref="R21:R22"/>
    <mergeCell ref="A23:A24"/>
    <mergeCell ref="P23:P24"/>
    <mergeCell ref="Q23:Q24"/>
    <mergeCell ref="R23:R24"/>
    <mergeCell ref="A12:A15"/>
    <mergeCell ref="P12:P15"/>
    <mergeCell ref="Q12:Q15"/>
    <mergeCell ref="R12:R15"/>
    <mergeCell ref="A16:A18"/>
    <mergeCell ref="P16:P18"/>
    <mergeCell ref="Q16:Q18"/>
    <mergeCell ref="R16:R18"/>
    <mergeCell ref="A7:A8"/>
    <mergeCell ref="P7:P8"/>
    <mergeCell ref="Q7:Q8"/>
    <mergeCell ref="R7:R8"/>
    <mergeCell ref="A9:A10"/>
    <mergeCell ref="P9:P10"/>
    <mergeCell ref="Q9:Q10"/>
    <mergeCell ref="R9:R10"/>
    <mergeCell ref="J1:O1"/>
    <mergeCell ref="P1:Q1"/>
    <mergeCell ref="R1:R2"/>
    <mergeCell ref="A3:A4"/>
    <mergeCell ref="P3:P4"/>
    <mergeCell ref="Q3:Q4"/>
    <mergeCell ref="R3:R4"/>
    <mergeCell ref="A1:A2"/>
    <mergeCell ref="B1:B2"/>
    <mergeCell ref="C1:F2"/>
    <mergeCell ref="G1:G2"/>
    <mergeCell ref="H1:H2"/>
    <mergeCell ref="I1:I2"/>
  </mergeCells>
  <phoneticPr fontId="2" type="noConversion"/>
  <printOptions horizontalCentered="1"/>
  <pageMargins left="0.35433070866141736" right="0.19685039370078741" top="0.98425196850393704" bottom="1.1299999999999999" header="0.51181102362204722" footer="0.34"/>
  <pageSetup paperSize="9" scale="90" orientation="portrait" r:id="rId1"/>
  <headerFooter alignWithMargins="0">
    <oddHeader>&amp;C&amp;"굴림체,굵게"&amp;20원주기업도시보상협의안내문공시송달대상자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</vt:lpstr>
      <vt:lpstr>공시송달!Print_Area</vt:lpstr>
      <vt:lpstr>공시송달!Print_Titles</vt:lpstr>
    </vt:vector>
  </TitlesOfParts>
  <Company>원주시청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도시개발과</dc:creator>
  <cp:lastModifiedBy>도시개발과</cp:lastModifiedBy>
  <dcterms:created xsi:type="dcterms:W3CDTF">2008-06-05T07:46:49Z</dcterms:created>
  <dcterms:modified xsi:type="dcterms:W3CDTF">2008-06-05T07:53:57Z</dcterms:modified>
</cp:coreProperties>
</file>