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설정한\7. 급경사지\2025년\3.해빙기 안전점검\2025년 해빙기 급경사지 점검\최종결과\"/>
    </mc:Choice>
  </mc:AlternateContent>
  <xr:revisionPtr revIDLastSave="0" documentId="13_ncr:1_{D10A9D14-92A6-4FE7-A3EA-34CDCBE5F4B3}" xr6:coauthVersionLast="37" xr6:coauthVersionMax="37" xr10:uidLastSave="{00000000-0000-0000-0000-000000000000}"/>
  <bookViews>
    <workbookView xWindow="0" yWindow="0" windowWidth="28800" windowHeight="1206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서구 해빙기 점검결과" sheetId="1" r:id="rId9"/>
  </sheets>
  <definedNames>
    <definedName name="_xlnm._FilterDatabase" localSheetId="8" hidden="1">'서구 해빙기 점검결과'!$B$7:$O$29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  <definedName name="_xlnm.Print_Area" localSheetId="8">'서구 해빙기 점검결과'!$B$3:$AH$29</definedName>
  </definedNames>
  <calcPr calcId="179021"/>
</workbook>
</file>

<file path=xl/calcChain.xml><?xml version="1.0" encoding="utf-8"?>
<calcChain xmlns="http://schemas.openxmlformats.org/spreadsheetml/2006/main">
  <c r="Q29" i="1" l="1"/>
  <c r="Q16" i="1" l="1"/>
  <c r="Q10" i="1"/>
  <c r="Q11" i="1"/>
  <c r="Q14" i="1"/>
  <c r="X14" i="1"/>
  <c r="X10" i="1"/>
  <c r="X11" i="1"/>
  <c r="X16" i="1"/>
  <c r="X18" i="1" l="1"/>
  <c r="Q18" i="1"/>
  <c r="X17" i="1"/>
  <c r="Q17" i="1"/>
  <c r="Q13" i="1"/>
  <c r="Q12" i="1"/>
  <c r="Q9" i="1"/>
  <c r="X8" i="1"/>
  <c r="Q8" i="1"/>
  <c r="AB22" i="1" l="1"/>
  <c r="AB24" i="1"/>
  <c r="AB28" i="1"/>
  <c r="Q28" i="1" l="1"/>
  <c r="Q27" i="1"/>
  <c r="Q26" i="1"/>
  <c r="Q25" i="1"/>
  <c r="Q24" i="1"/>
  <c r="Q23" i="1"/>
  <c r="Q22" i="1"/>
  <c r="Q21" i="1"/>
  <c r="Q20" i="1"/>
  <c r="Q19" i="1"/>
  <c r="X28" i="1"/>
  <c r="X27" i="1"/>
  <c r="X26" i="1"/>
  <c r="X25" i="1"/>
  <c r="X24" i="1"/>
  <c r="X23" i="1"/>
  <c r="X22" i="1"/>
  <c r="X21" i="1"/>
  <c r="X20" i="1"/>
  <c r="X19" i="1"/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D9" i="27"/>
  <c r="C9" i="27" s="1"/>
  <c r="D10" i="27"/>
  <c r="D11" i="27"/>
  <c r="D12" i="27"/>
  <c r="D13" i="27"/>
  <c r="D14" i="27"/>
  <c r="D15" i="27"/>
  <c r="D16" i="27"/>
  <c r="C16" i="27" s="1"/>
  <c r="D17" i="27"/>
  <c r="C17" i="27" s="1"/>
  <c r="D18" i="27"/>
  <c r="D20" i="27"/>
  <c r="D21" i="27"/>
  <c r="C21" i="27" s="1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8" i="27" l="1"/>
  <c r="C12" i="27"/>
  <c r="C20" i="27"/>
  <c r="C15" i="27"/>
  <c r="C11" i="27"/>
  <c r="C23" i="27"/>
  <c r="C18" i="27"/>
  <c r="C14" i="27"/>
  <c r="C10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C7" i="23"/>
  <c r="C8" i="23"/>
  <c r="C9" i="23"/>
  <c r="B9" i="23" s="1"/>
  <c r="C10" i="23"/>
  <c r="B10" i="23" s="1"/>
  <c r="C11" i="23"/>
  <c r="C12" i="23"/>
  <c r="C13" i="23"/>
  <c r="C14" i="23"/>
  <c r="C15" i="23"/>
  <c r="C16" i="23"/>
  <c r="B16" i="23" s="1"/>
  <c r="C17" i="23"/>
  <c r="B17" i="23" s="1"/>
  <c r="C18" i="23"/>
  <c r="C19" i="23"/>
  <c r="C20" i="23"/>
  <c r="C21" i="23"/>
  <c r="C22" i="23"/>
  <c r="B22" i="23" s="1"/>
  <c r="B7" i="23"/>
  <c r="B8" i="23"/>
  <c r="B11" i="23"/>
  <c r="D6" i="23"/>
  <c r="C6" i="23"/>
  <c r="B6" i="23" s="1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21" i="23" l="1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<sst xmlns="http://schemas.openxmlformats.org/spreadsheetml/2006/main" count="861" uniqueCount="268">
  <si>
    <t>시.군.구</t>
    <phoneticPr fontId="24" type="noConversion"/>
  </si>
  <si>
    <t>지번</t>
    <phoneticPr fontId="24" type="noConversion"/>
  </si>
  <si>
    <t>시·도</t>
    <phoneticPr fontId="24" type="noConversion"/>
  </si>
  <si>
    <t>읍·면·동</t>
    <phoneticPr fontId="24" type="noConversion"/>
  </si>
  <si>
    <t>시도별</t>
    <phoneticPr fontId="30" type="noConversion"/>
  </si>
  <si>
    <t>급경사지 현황</t>
    <phoneticPr fontId="30" type="noConversion"/>
  </si>
  <si>
    <t>계</t>
    <phoneticPr fontId="30" type="noConversion"/>
  </si>
  <si>
    <t>서울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</si>
  <si>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</si>
  <si>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</si>
  <si>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</si>
  <si>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</si>
  <si>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</si>
  <si>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</si>
  <si>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</si>
  <si>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</si>
  <si>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</si>
  <si>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</si>
  <si>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</si>
  <si>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</si>
  <si>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</si>
  <si>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</si>
  <si>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</si>
  <si>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</si>
  <si>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</si>
  <si>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2017.12기준</t>
    <phoneticPr fontId="30" type="noConversion"/>
  </si>
  <si>
    <t>계</t>
    <phoneticPr fontId="30" type="noConversion"/>
  </si>
  <si>
    <t>신규</t>
    <phoneticPr fontId="30" type="noConversion"/>
  </si>
  <si>
    <t>규모미달</t>
    <phoneticPr fontId="30" type="noConversion"/>
  </si>
  <si>
    <t>정비해소</t>
    <phoneticPr fontId="30" type="noConversion"/>
  </si>
  <si>
    <t>시특법시설물 
지정</t>
    <phoneticPr fontId="30" type="noConversion"/>
  </si>
  <si>
    <t>개발공사로
인한 해소</t>
    <phoneticPr fontId="30" type="noConversion"/>
  </si>
  <si>
    <t>중복대상지 
정정</t>
    <phoneticPr fontId="30" type="noConversion"/>
  </si>
  <si>
    <t>시스템 확인사항</t>
    <phoneticPr fontId="30" type="noConversion"/>
  </si>
  <si>
    <t>시도</t>
    <phoneticPr fontId="30" type="noConversion"/>
  </si>
  <si>
    <t>계</t>
    <phoneticPr fontId="30" type="noConversion"/>
  </si>
  <si>
    <t>지자체</t>
    <phoneticPr fontId="30" type="noConversion"/>
  </si>
  <si>
    <t>지방산림청</t>
    <phoneticPr fontId="30" type="noConversion"/>
  </si>
  <si>
    <t>한국토지
주택공사</t>
    <phoneticPr fontId="30" type="noConversion"/>
  </si>
  <si>
    <t>국립공원
관리공단</t>
    <phoneticPr fontId="30" type="noConversion"/>
  </si>
  <si>
    <t>총계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</si>
  <si>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</si>
  <si>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</si>
  <si>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</si>
  <si>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</si>
  <si>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</si>
  <si>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</si>
  <si>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</si>
  <si>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</si>
  <si>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</si>
  <si>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</si>
  <si>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</si>
  <si>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</si>
  <si>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</si>
  <si>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</si>
  <si>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</si>
  <si>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</si>
  <si>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</si>
  <si>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급경사지 관리기관별 현황('18. 12월말 기준)</t>
    <phoneticPr fontId="30" type="noConversion"/>
  </si>
  <si>
    <t>한국철도
시설공단</t>
    <phoneticPr fontId="30" type="noConversion"/>
  </si>
  <si>
    <t>한국
농어촌공사</t>
    <phoneticPr fontId="30" type="noConversion"/>
  </si>
  <si>
    <t>기타
(개인,기업,공공기관)</t>
    <phoneticPr fontId="30" type="noConversion"/>
  </si>
  <si>
    <t>도시
철도공사</t>
    <phoneticPr fontId="30" type="noConversion"/>
  </si>
  <si>
    <t>급경사지 등급별 현황('18. 12월말 기준)</t>
    <phoneticPr fontId="30" type="noConversion"/>
  </si>
  <si>
    <t>A</t>
    <phoneticPr fontId="30" type="noConversion"/>
  </si>
  <si>
    <t>B</t>
    <phoneticPr fontId="30" type="noConversion"/>
  </si>
  <si>
    <t>C</t>
    <phoneticPr fontId="30" type="noConversion"/>
  </si>
  <si>
    <t>D</t>
    <phoneticPr fontId="30" type="noConversion"/>
  </si>
  <si>
    <t>E</t>
    <phoneticPr fontId="30" type="noConversion"/>
  </si>
  <si>
    <t>비고</t>
    <phoneticPr fontId="30" type="noConversion"/>
  </si>
  <si>
    <t>(단위 : 개소)</t>
    <phoneticPr fontId="30" type="noConversion"/>
  </si>
  <si>
    <t>도로</t>
    <phoneticPr fontId="30" type="noConversion"/>
  </si>
  <si>
    <t>아파트</t>
    <phoneticPr fontId="30" type="noConversion"/>
  </si>
  <si>
    <t>주택</t>
    <phoneticPr fontId="30" type="noConversion"/>
  </si>
  <si>
    <t>공단</t>
    <phoneticPr fontId="30" type="noConversion"/>
  </si>
  <si>
    <t>공원</t>
    <phoneticPr fontId="30" type="noConversion"/>
  </si>
  <si>
    <t>기타</t>
    <phoneticPr fontId="30" type="noConversion"/>
  </si>
  <si>
    <t>철도</t>
    <phoneticPr fontId="30" type="noConversion"/>
  </si>
  <si>
    <t>합계</t>
    <phoneticPr fontId="30" type="noConversion"/>
  </si>
  <si>
    <t>소계</t>
    <phoneticPr fontId="30" type="noConversion"/>
  </si>
  <si>
    <t>공공</t>
    <phoneticPr fontId="30" type="noConversion"/>
  </si>
  <si>
    <t>민간</t>
    <phoneticPr fontId="30" type="noConversion"/>
  </si>
  <si>
    <t>자연비탈면</t>
    <phoneticPr fontId="30" type="noConversion"/>
  </si>
  <si>
    <t>인공비탈면</t>
    <phoneticPr fontId="30" type="noConversion"/>
  </si>
  <si>
    <t>비고</t>
    <phoneticPr fontId="30" type="noConversion"/>
  </si>
  <si>
    <t>계</t>
    <phoneticPr fontId="30" type="noConversion"/>
  </si>
  <si>
    <t>완료</t>
    <phoneticPr fontId="30" type="noConversion"/>
  </si>
  <si>
    <t>최종완료</t>
    <phoneticPr fontId="30" type="noConversion"/>
  </si>
  <si>
    <t>완료</t>
    <phoneticPr fontId="30" type="noConversion"/>
  </si>
  <si>
    <t>서울</t>
    <phoneticPr fontId="30" type="noConversion"/>
  </si>
  <si>
    <t>최종완료</t>
    <phoneticPr fontId="30" type="noConversion"/>
  </si>
  <si>
    <t>최종완료</t>
    <phoneticPr fontId="30" type="noConversion"/>
  </si>
  <si>
    <t>최종완료</t>
    <phoneticPr fontId="30" type="noConversion"/>
  </si>
  <si>
    <t>토사</t>
    <phoneticPr fontId="30" type="noConversion"/>
  </si>
  <si>
    <t>옹벽</t>
    <phoneticPr fontId="30" type="noConversion"/>
  </si>
  <si>
    <t>석축</t>
    <phoneticPr fontId="30" type="noConversion"/>
  </si>
  <si>
    <t>암반</t>
    <phoneticPr fontId="30" type="noConversion"/>
  </si>
  <si>
    <t>복합</t>
    <phoneticPr fontId="30" type="noConversion"/>
  </si>
  <si>
    <t>공공시설</t>
    <phoneticPr fontId="30" type="noConversion"/>
  </si>
  <si>
    <t>급경사지 붕괴위험지역 지정(고시) 현황</t>
    <phoneticPr fontId="30" type="noConversion"/>
  </si>
  <si>
    <t>정비완료</t>
    <phoneticPr fontId="30" type="noConversion"/>
  </si>
  <si>
    <t>정비중</t>
    <phoneticPr fontId="30" type="noConversion"/>
  </si>
  <si>
    <t>정비예정</t>
    <phoneticPr fontId="30" type="noConversion"/>
  </si>
  <si>
    <t>급경사지
현황</t>
    <phoneticPr fontId="30" type="noConversion"/>
  </si>
  <si>
    <t>계
(1+2)</t>
    <phoneticPr fontId="30" type="noConversion"/>
  </si>
  <si>
    <t>민간시설</t>
    <phoneticPr fontId="30" type="noConversion"/>
  </si>
  <si>
    <t>시도별</t>
    <phoneticPr fontId="30" type="noConversion"/>
  </si>
  <si>
    <t>급경사지
현황</t>
    <phoneticPr fontId="30" type="noConversion"/>
  </si>
  <si>
    <t>사업량
(완료)</t>
    <phoneticPr fontId="30" type="noConversion"/>
  </si>
  <si>
    <t>사업비
(국비)</t>
    <phoneticPr fontId="30" type="noConversion"/>
  </si>
  <si>
    <t>사업량</t>
    <phoneticPr fontId="30" type="noConversion"/>
  </si>
  <si>
    <t>사업량
(완료예정)</t>
    <phoneticPr fontId="30" type="noConversion"/>
  </si>
  <si>
    <t>사업비
(국비)</t>
    <phoneticPr fontId="30" type="noConversion"/>
  </si>
  <si>
    <t>2019년 추진</t>
    <phoneticPr fontId="30" type="noConversion"/>
  </si>
  <si>
    <t>완료예정</t>
    <phoneticPr fontId="30" type="noConversion"/>
  </si>
  <si>
    <t>2020년 이후</t>
    <phoneticPr fontId="30" type="noConversion"/>
  </si>
  <si>
    <t>잔량</t>
    <phoneticPr fontId="30" type="noConversion"/>
  </si>
  <si>
    <t>정비대상</t>
    <phoneticPr fontId="30" type="noConversion"/>
  </si>
  <si>
    <t>2018년까지</t>
    <phoneticPr fontId="30" type="noConversion"/>
  </si>
  <si>
    <t>없음</t>
    <phoneticPr fontId="30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</si>
  <si>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30" type="noConversion"/>
  </si>
  <si>
    <t>비고</t>
    <phoneticPr fontId="24" type="noConversion"/>
  </si>
  <si>
    <t>위    치</t>
    <phoneticPr fontId="24" type="noConversion"/>
  </si>
  <si>
    <t>소유자·점유자, 관계인</t>
    <phoneticPr fontId="24" type="noConversion"/>
  </si>
  <si>
    <t>관리기관</t>
    <phoneticPr fontId="24" type="noConversion"/>
  </si>
  <si>
    <t>제    원</t>
    <phoneticPr fontId="24" type="noConversion"/>
  </si>
  <si>
    <t>인공</t>
  </si>
  <si>
    <t>급경사지명</t>
    <phoneticPr fontId="24" type="noConversion"/>
  </si>
  <si>
    <t>조치계획</t>
    <phoneticPr fontId="24" type="noConversion"/>
  </si>
  <si>
    <t>길이(m)</t>
    <phoneticPr fontId="24" type="noConversion"/>
  </si>
  <si>
    <t>높이(m)</t>
    <phoneticPr fontId="24" type="noConversion"/>
  </si>
  <si>
    <t>경사(°)</t>
    <phoneticPr fontId="24" type="noConversion"/>
  </si>
  <si>
    <t>분류</t>
    <phoneticPr fontId="24" type="noConversion"/>
  </si>
  <si>
    <t>① 해빙기 급경사지 안전점검 대상</t>
    <phoneticPr fontId="24" type="noConversion"/>
  </si>
  <si>
    <t>점검결과</t>
    <phoneticPr fontId="24" type="noConversion"/>
  </si>
  <si>
    <t>점검일자
(MM-DD)</t>
    <phoneticPr fontId="24" type="noConversion"/>
  </si>
  <si>
    <t>③ 후속 조치</t>
    <phoneticPr fontId="24" type="noConversion"/>
  </si>
  <si>
    <t>조치 현황(건)</t>
    <phoneticPr fontId="24" type="noConversion"/>
  </si>
  <si>
    <t>조치 현황 중 "미완료" 건에 대한 진행사항 또는 조치계획</t>
    <phoneticPr fontId="24" type="noConversion"/>
  </si>
  <si>
    <t>계
(A+B+C)</t>
    <phoneticPr fontId="24" type="noConversion"/>
  </si>
  <si>
    <t>완료
(A)</t>
    <phoneticPr fontId="24" type="noConversion"/>
  </si>
  <si>
    <t>미완료
(B)</t>
    <phoneticPr fontId="24" type="noConversion"/>
  </si>
  <si>
    <t>완료 예정일
(~M월)</t>
    <phoneticPr fontId="24" type="noConversion"/>
  </si>
  <si>
    <t>조치 중(건, A)</t>
    <phoneticPr fontId="24" type="noConversion"/>
  </si>
  <si>
    <t>계(건, A+B)</t>
    <phoneticPr fontId="24" type="noConversion"/>
  </si>
  <si>
    <t>조치 예정(건, B)</t>
    <phoneticPr fontId="24" type="noConversion"/>
  </si>
  <si>
    <t>비탈면(자연, 인공) 상태
(A)</t>
    <phoneticPr fontId="24" type="noConversion"/>
  </si>
  <si>
    <t>비탈면 시설물 상태
(B)</t>
    <phoneticPr fontId="24" type="noConversion"/>
  </si>
  <si>
    <t>옹벽 및 축대 상태
(C)</t>
    <phoneticPr fontId="24" type="noConversion"/>
  </si>
  <si>
    <t>관계인 안전점검 결과 통보
(C)</t>
    <phoneticPr fontId="24" type="noConversion"/>
  </si>
  <si>
    <t>지적내용
(전체 기재)</t>
    <phoneticPr fontId="24" type="noConversion"/>
  </si>
  <si>
    <t>완료 예정시기
('00.00월)</t>
    <phoneticPr fontId="24" type="noConversion"/>
  </si>
  <si>
    <t>공사장 안전실태
(D)</t>
    <phoneticPr fontId="24" type="noConversion"/>
  </si>
  <si>
    <t>지적 건수(건)
(A+B+C+D)</t>
    <phoneticPr fontId="24" type="noConversion"/>
  </si>
  <si>
    <t>원흥아파트</t>
  </si>
  <si>
    <t>인천광역시</t>
    <phoneticPr fontId="24" type="noConversion"/>
  </si>
  <si>
    <t>서구</t>
    <phoneticPr fontId="24" type="noConversion"/>
  </si>
  <si>
    <t>왕길동</t>
  </si>
  <si>
    <t>273-5</t>
  </si>
  <si>
    <t>아파트</t>
  </si>
  <si>
    <t>옹벽</t>
  </si>
  <si>
    <t>지자체</t>
  </si>
  <si>
    <t>민간</t>
  </si>
  <si>
    <t>02-24</t>
    <phoneticPr fontId="24" type="noConversion"/>
  </si>
  <si>
    <t>배수시설불량</t>
    <phoneticPr fontId="24" type="noConversion"/>
  </si>
  <si>
    <t>보수·보강</t>
  </si>
  <si>
    <t>-</t>
    <phoneticPr fontId="24" type="noConversion"/>
  </si>
  <si>
    <t>마전영남탑스빌</t>
    <phoneticPr fontId="93" type="noConversion"/>
  </si>
  <si>
    <t>마전동</t>
    <phoneticPr fontId="93" type="noConversion"/>
  </si>
  <si>
    <t>999-5</t>
    <phoneticPr fontId="93" type="noConversion"/>
  </si>
  <si>
    <t>민간</t>
    <phoneticPr fontId="93" type="noConversion"/>
  </si>
  <si>
    <t>999-8</t>
    <phoneticPr fontId="93" type="noConversion"/>
  </si>
  <si>
    <t>가좌현대아파트</t>
    <phoneticPr fontId="24" type="noConversion"/>
  </si>
  <si>
    <t>가좌2동</t>
  </si>
  <si>
    <t>81-22</t>
  </si>
  <si>
    <t>복합</t>
  </si>
  <si>
    <t>02-25</t>
    <phoneticPr fontId="24" type="noConversion"/>
  </si>
  <si>
    <t>범양파크아파트</t>
  </si>
  <si>
    <t>81-59</t>
  </si>
  <si>
    <t>전도가능 수목존재</t>
    <phoneticPr fontId="24" type="noConversion"/>
  </si>
  <si>
    <t>현장조치</t>
  </si>
  <si>
    <t>신현효성아파트</t>
  </si>
  <si>
    <t>신현동</t>
  </si>
  <si>
    <t>151-3</t>
  </si>
  <si>
    <t>동진아파트</t>
  </si>
  <si>
    <t>석남3동</t>
  </si>
  <si>
    <t>뉴서울아파트</t>
  </si>
  <si>
    <t>가정2동</t>
  </si>
  <si>
    <t>284-401</t>
  </si>
  <si>
    <t>02-26</t>
    <phoneticPr fontId="24" type="noConversion"/>
  </si>
  <si>
    <t>낙석방지망 파손</t>
    <phoneticPr fontId="24" type="noConversion"/>
  </si>
  <si>
    <t>하나1~2차아파트</t>
    <phoneticPr fontId="24" type="noConversion"/>
  </si>
  <si>
    <t>341-14</t>
  </si>
  <si>
    <t>하나2차아파트</t>
  </si>
  <si>
    <t>산21-3</t>
  </si>
  <si>
    <t>산17-1</t>
    <phoneticPr fontId="93" type="noConversion"/>
  </si>
  <si>
    <t>우림필유아파트 107~109동 뒤</t>
    <phoneticPr fontId="93" type="noConversion"/>
  </si>
  <si>
    <t>한성아파트 배후 비탈면</t>
    <phoneticPr fontId="93" type="noConversion"/>
  </si>
  <si>
    <t>가정19지구 급경사지</t>
    <phoneticPr fontId="24" type="noConversion"/>
  </si>
  <si>
    <t>가정20지구 급경사지</t>
    <phoneticPr fontId="24" type="noConversion"/>
  </si>
  <si>
    <t>가정동</t>
    <phoneticPr fontId="24" type="noConversion"/>
  </si>
  <si>
    <t>341-3</t>
    <phoneticPr fontId="24" type="noConversion"/>
  </si>
  <si>
    <t>암반</t>
  </si>
  <si>
    <t>암반</t>
    <phoneticPr fontId="24" type="noConversion"/>
  </si>
  <si>
    <t>02-27</t>
    <phoneticPr fontId="24" type="noConversion"/>
  </si>
  <si>
    <t>발산초등학교</t>
  </si>
  <si>
    <t>당하동</t>
  </si>
  <si>
    <t>산100-5</t>
  </si>
  <si>
    <t>기타</t>
  </si>
  <si>
    <t>토사</t>
  </si>
  <si>
    <t>03-19</t>
    <phoneticPr fontId="24" type="noConversion"/>
  </si>
  <si>
    <t>삭제 조치 예정</t>
    <phoneticPr fontId="24" type="noConversion"/>
  </si>
  <si>
    <t>우성타운앞</t>
  </si>
  <si>
    <t>원당동</t>
  </si>
  <si>
    <t>주택</t>
  </si>
  <si>
    <t>25.4월</t>
    <phoneticPr fontId="24" type="noConversion"/>
  </si>
  <si>
    <t>원적산터널입구</t>
    <phoneticPr fontId="24" type="noConversion"/>
  </si>
  <si>
    <t>석남동</t>
    <phoneticPr fontId="24" type="noConversion"/>
  </si>
  <si>
    <t>산48-63</t>
    <phoneticPr fontId="24" type="noConversion"/>
  </si>
  <si>
    <t>도로</t>
  </si>
  <si>
    <t>해당없음</t>
  </si>
  <si>
    <t>민간</t>
    <phoneticPr fontId="24" type="noConversion"/>
  </si>
  <si>
    <t>03-12</t>
    <phoneticPr fontId="24" type="noConversion"/>
  </si>
  <si>
    <t>낙석방지책 이완
배수로 불량</t>
    <phoneticPr fontId="24" type="noConversion"/>
  </si>
  <si>
    <t>풍성빌라</t>
    <phoneticPr fontId="24" type="noConversion"/>
  </si>
  <si>
    <t>석남동</t>
    <phoneticPr fontId="24" type="noConversion"/>
  </si>
  <si>
    <t>민간</t>
    <phoneticPr fontId="24" type="noConversion"/>
  </si>
  <si>
    <t>109-57</t>
    <phoneticPr fontId="24" type="noConversion"/>
  </si>
  <si>
    <t>03-25</t>
    <phoneticPr fontId="24" type="noConversion"/>
  </si>
  <si>
    <t>균열 및 철근 노출</t>
    <phoneticPr fontId="24" type="noConversion"/>
  </si>
  <si>
    <t>소유자 및 관리주체 통보 예정</t>
    <phoneticPr fontId="24" type="noConversion"/>
  </si>
  <si>
    <t>25.4월(통보)</t>
    <phoneticPr fontId="24" type="noConversion"/>
  </si>
  <si>
    <t>원당자이
아파트정문</t>
    <phoneticPr fontId="24" type="noConversion"/>
  </si>
  <si>
    <t>인천광역시</t>
    <phoneticPr fontId="93" type="noConversion"/>
  </si>
  <si>
    <t>원당동</t>
    <phoneticPr fontId="24" type="noConversion"/>
  </si>
  <si>
    <t>810-10</t>
    <phoneticPr fontId="24" type="noConversion"/>
  </si>
  <si>
    <t>지자체</t>
    <phoneticPr fontId="99" type="noConversion"/>
  </si>
  <si>
    <t>공공</t>
  </si>
  <si>
    <t>경서동</t>
    <phoneticPr fontId="24" type="noConversion"/>
  </si>
  <si>
    <t>소유자</t>
    <phoneticPr fontId="24" type="noConversion"/>
  </si>
  <si>
    <t>209-3</t>
    <phoneticPr fontId="24" type="noConversion"/>
  </si>
  <si>
    <t>마전18지구 급경사지 붕괴위험지역</t>
    <phoneticPr fontId="24" type="noConversion"/>
  </si>
  <si>
    <t>마전동</t>
    <phoneticPr fontId="24" type="noConversion"/>
  </si>
  <si>
    <t>629-26</t>
    <phoneticPr fontId="24" type="noConversion"/>
  </si>
  <si>
    <t>공원</t>
  </si>
  <si>
    <t>02-14</t>
    <phoneticPr fontId="24" type="noConversion"/>
  </si>
  <si>
    <t>마전N3지구</t>
    <phoneticPr fontId="24" type="noConversion"/>
  </si>
  <si>
    <t>산33-26</t>
    <phoneticPr fontId="24" type="noConversion"/>
  </si>
  <si>
    <t>공공/민간</t>
    <phoneticPr fontId="24" type="noConversion"/>
  </si>
  <si>
    <t>03-14</t>
    <phoneticPr fontId="24" type="noConversion"/>
  </si>
  <si>
    <t>배수로 불량</t>
    <phoneticPr fontId="24" type="noConversion"/>
  </si>
  <si>
    <t>배수로 청소예정</t>
    <phoneticPr fontId="24" type="noConversion"/>
  </si>
  <si>
    <t>관계인</t>
    <phoneticPr fontId="93" type="noConversion"/>
  </si>
  <si>
    <t>소유자</t>
    <phoneticPr fontId="24" type="noConversion"/>
  </si>
  <si>
    <t>소유자, 관계인</t>
    <phoneticPr fontId="24" type="noConversion"/>
  </si>
  <si>
    <t>원당N1지구</t>
    <phoneticPr fontId="24" type="noConversion"/>
  </si>
  <si>
    <t>원당동</t>
    <phoneticPr fontId="24" type="noConversion"/>
  </si>
  <si>
    <t>수목 및 토양 제거 필요
배수로 토사 청소 필요
낙석 제거 필요</t>
    <phoneticPr fontId="24" type="noConversion"/>
  </si>
  <si>
    <t>수목 및 토양 제거
배수로 청소
낙석 제거</t>
    <phoneticPr fontId="24" type="noConversion"/>
  </si>
  <si>
    <t>2025년 해빙기 안전점검 결과</t>
    <phoneticPr fontId="24" type="noConversion"/>
  </si>
  <si>
    <t>종류</t>
    <phoneticPr fontId="24" type="noConversion"/>
  </si>
  <si>
    <t>녹청자박물관</t>
    <phoneticPr fontId="24" type="noConversion"/>
  </si>
  <si>
    <t>유형</t>
    <phoneticPr fontId="24" type="noConversion"/>
  </si>
  <si>
    <t>구조</t>
    <phoneticPr fontId="24" type="noConversion"/>
  </si>
  <si>
    <t>배수로 내 이물질 제거 및 
주변 제초 등 정비 필요</t>
    <phoneticPr fontId="24" type="noConversion"/>
  </si>
  <si>
    <t>조치예정</t>
    <phoneticPr fontId="24" type="noConversion"/>
  </si>
  <si>
    <t>용도</t>
    <phoneticPr fontId="24" type="noConversion"/>
  </si>
  <si>
    <t>조치 유형
(현장조치, 보수보강, 정밀안전진단, 긴급안전조치)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</si>
</sst>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  <numFmt numFmtId="180" formatCode="0_);[Red]\(0\)"/>
    <numFmt numFmtId="182" formatCode="?&quot;월&quot;"/>
  </numFmts>
  <fonts count="10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30"/>
      <color theme="1"/>
      <name val="HY견고딕"/>
      <family val="1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0"/>
      <color theme="1"/>
      <name val="맑은 고딕"/>
      <family val="3"/>
      <charset val="129"/>
    </font>
    <font>
      <sz val="8"/>
      <name val="돋움"/>
      <family val="3"/>
      <charset val="129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55927">
    <xf numFmtId="0" fontId="0" fillId="0" borderId="0">
      <alignment vertical="center"/>
    </xf>
    <xf numFmtId="0" fontId="22" fillId="0" borderId="0">
      <alignment vertical="center"/>
    </xf>
    <xf numFmtId="0" fontId="27" fillId="0" borderId="0"/>
    <xf numFmtId="0" fontId="28" fillId="0" borderId="0"/>
    <xf numFmtId="0" fontId="29" fillId="0" borderId="0"/>
    <xf numFmtId="0" fontId="28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/>
    <xf numFmtId="0" fontId="3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29" fillId="0" borderId="0"/>
    <xf numFmtId="0" fontId="3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18" applyNumberFormat="0" applyAlignment="0" applyProtection="0">
      <alignment horizontal="left" vertical="center"/>
    </xf>
    <xf numFmtId="0" fontId="44" fillId="0" borderId="17">
      <alignment horizontal="left" vertical="center"/>
    </xf>
    <xf numFmtId="0" fontId="28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1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2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7" fillId="0" borderId="2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7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4" applyNumberFormat="0" applyAlignment="0" applyProtection="0">
      <alignment vertical="center"/>
    </xf>
    <xf numFmtId="0" fontId="66" fillId="12" borderId="14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28" fillId="0" borderId="0"/>
    <xf numFmtId="0" fontId="46" fillId="56" borderId="39" applyNumberFormat="0" applyAlignment="0" applyProtection="0">
      <alignment vertical="center"/>
    </xf>
    <xf numFmtId="0" fontId="2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4" fillId="0" borderId="28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46" fillId="56" borderId="29" applyNumberFormat="0" applyAlignment="0" applyProtection="0">
      <alignment vertical="center"/>
    </xf>
    <xf numFmtId="0" fontId="31" fillId="57" borderId="30" applyNumberFormat="0" applyFont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54" fillId="43" borderId="29" applyNumberFormat="0" applyAlignment="0" applyProtection="0">
      <alignment vertical="center"/>
    </xf>
    <xf numFmtId="0" fontId="60" fillId="56" borderId="32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43">
      <alignment horizontal="left" vertical="center"/>
    </xf>
    <xf numFmtId="0" fontId="44" fillId="0" borderId="48">
      <alignment horizontal="left" vertical="center"/>
    </xf>
    <xf numFmtId="0" fontId="46" fillId="56" borderId="44" applyNumberFormat="0" applyAlignment="0" applyProtection="0">
      <alignment vertical="center"/>
    </xf>
    <xf numFmtId="0" fontId="44" fillId="0" borderId="38">
      <alignment horizontal="left" vertical="center"/>
    </xf>
    <xf numFmtId="0" fontId="44" fillId="0" borderId="58">
      <alignment horizontal="left" vertical="center"/>
    </xf>
    <xf numFmtId="0" fontId="46" fillId="56" borderId="54" applyNumberFormat="0" applyAlignment="0" applyProtection="0">
      <alignment vertical="center"/>
    </xf>
    <xf numFmtId="0" fontId="46" fillId="56" borderId="59" applyNumberFormat="0" applyAlignment="0" applyProtection="0">
      <alignment vertical="center"/>
    </xf>
    <xf numFmtId="0" fontId="46" fillId="56" borderId="49" applyNumberFormat="0" applyAlignment="0" applyProtection="0">
      <alignment vertical="center"/>
    </xf>
    <xf numFmtId="0" fontId="44" fillId="0" borderId="53">
      <alignment horizontal="left" vertical="center"/>
    </xf>
    <xf numFmtId="0" fontId="44" fillId="0" borderId="33">
      <alignment horizontal="left" vertical="center"/>
    </xf>
    <xf numFmtId="0" fontId="46" fillId="56" borderId="34" applyNumberFormat="0" applyAlignment="0" applyProtection="0">
      <alignment vertical="center"/>
    </xf>
    <xf numFmtId="0" fontId="31" fillId="57" borderId="35" applyNumberFormat="0" applyFont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43" borderId="34" applyNumberFormat="0" applyAlignment="0" applyProtection="0">
      <alignment vertical="center"/>
    </xf>
    <xf numFmtId="0" fontId="60" fillId="56" borderId="37" applyNumberFormat="0" applyAlignment="0" applyProtection="0">
      <alignment vertical="center"/>
    </xf>
    <xf numFmtId="0" fontId="31" fillId="57" borderId="40" applyNumberFormat="0" applyFont="0" applyAlignment="0" applyProtection="0">
      <alignment vertical="center"/>
    </xf>
    <xf numFmtId="0" fontId="53" fillId="0" borderId="41" applyNumberFormat="0" applyFill="0" applyAlignment="0" applyProtection="0">
      <alignment vertical="center"/>
    </xf>
    <xf numFmtId="0" fontId="54" fillId="43" borderId="39" applyNumberFormat="0" applyAlignment="0" applyProtection="0">
      <alignment vertical="center"/>
    </xf>
    <xf numFmtId="0" fontId="60" fillId="56" borderId="42" applyNumberFormat="0" applyAlignment="0" applyProtection="0">
      <alignment vertical="center"/>
    </xf>
    <xf numFmtId="0" fontId="31" fillId="57" borderId="45" applyNumberFormat="0" applyFont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43" borderId="44" applyNumberFormat="0" applyAlignment="0" applyProtection="0">
      <alignment vertical="center"/>
    </xf>
    <xf numFmtId="0" fontId="60" fillId="56" borderId="47" applyNumberFormat="0" applyAlignment="0" applyProtection="0">
      <alignment vertical="center"/>
    </xf>
    <xf numFmtId="0" fontId="31" fillId="57" borderId="50" applyNumberFormat="0" applyFont="0" applyAlignment="0" applyProtection="0">
      <alignment vertical="center"/>
    </xf>
    <xf numFmtId="0" fontId="53" fillId="0" borderId="51" applyNumberFormat="0" applyFill="0" applyAlignment="0" applyProtection="0">
      <alignment vertical="center"/>
    </xf>
    <xf numFmtId="0" fontId="54" fillId="43" borderId="49" applyNumberFormat="0" applyAlignment="0" applyProtection="0">
      <alignment vertical="center"/>
    </xf>
    <xf numFmtId="0" fontId="60" fillId="56" borderId="52" applyNumberFormat="0" applyAlignment="0" applyProtection="0">
      <alignment vertical="center"/>
    </xf>
    <xf numFmtId="0" fontId="31" fillId="57" borderId="55" applyNumberFormat="0" applyFont="0" applyAlignment="0" applyProtection="0">
      <alignment vertical="center"/>
    </xf>
    <xf numFmtId="0" fontId="53" fillId="0" borderId="56" applyNumberFormat="0" applyFill="0" applyAlignment="0" applyProtection="0">
      <alignment vertical="center"/>
    </xf>
    <xf numFmtId="0" fontId="54" fillId="43" borderId="54" applyNumberFormat="0" applyAlignment="0" applyProtection="0">
      <alignment vertical="center"/>
    </xf>
    <xf numFmtId="0" fontId="60" fillId="56" borderId="57" applyNumberFormat="0" applyAlignment="0" applyProtection="0">
      <alignment vertical="center"/>
    </xf>
    <xf numFmtId="0" fontId="31" fillId="57" borderId="60" applyNumberFormat="0" applyFont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43" borderId="59" applyNumberFormat="0" applyAlignment="0" applyProtection="0">
      <alignment vertical="center"/>
    </xf>
    <xf numFmtId="0" fontId="60" fillId="56" borderId="62" applyNumberFormat="0" applyAlignment="0" applyProtection="0">
      <alignment vertical="center"/>
    </xf>
    <xf numFmtId="0" fontId="44" fillId="0" borderId="63">
      <alignment horizontal="left" vertical="center"/>
    </xf>
    <xf numFmtId="0" fontId="46" fillId="56" borderId="64" applyNumberFormat="0" applyAlignment="0" applyProtection="0">
      <alignment vertical="center"/>
    </xf>
    <xf numFmtId="0" fontId="31" fillId="57" borderId="65" applyNumberFormat="0" applyFont="0" applyAlignment="0" applyProtection="0">
      <alignment vertical="center"/>
    </xf>
    <xf numFmtId="0" fontId="53" fillId="0" borderId="66" applyNumberFormat="0" applyFill="0" applyAlignment="0" applyProtection="0">
      <alignment vertical="center"/>
    </xf>
    <xf numFmtId="0" fontId="54" fillId="43" borderId="64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44" fillId="0" borderId="74">
      <alignment horizontal="left" vertical="center"/>
    </xf>
    <xf numFmtId="0" fontId="44" fillId="0" borderId="68">
      <alignment horizontal="left" vertical="center"/>
    </xf>
    <xf numFmtId="0" fontId="46" fillId="56" borderId="69" applyNumberFormat="0" applyAlignment="0" applyProtection="0">
      <alignment vertical="center"/>
    </xf>
    <xf numFmtId="0" fontId="31" fillId="57" borderId="70" applyNumberFormat="0" applyFont="0" applyAlignment="0" applyProtection="0">
      <alignment vertical="center"/>
    </xf>
    <xf numFmtId="0" fontId="53" fillId="0" borderId="71" applyNumberFormat="0" applyFill="0" applyAlignment="0" applyProtection="0">
      <alignment vertical="center"/>
    </xf>
    <xf numFmtId="0" fontId="54" fillId="43" borderId="69" applyNumberFormat="0" applyAlignment="0" applyProtection="0">
      <alignment vertical="center"/>
    </xf>
    <xf numFmtId="0" fontId="60" fillId="56" borderId="72" applyNumberFormat="0" applyAlignment="0" applyProtection="0">
      <alignment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78" applyNumberForma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17">
      <alignment horizontal="left" vertical="center"/>
    </xf>
    <xf numFmtId="0" fontId="46" fillId="56" borderId="19" applyNumberFormat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60" fillId="56" borderId="27" applyNumberForma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0" fillId="56" borderId="133" applyNumberForma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44" fillId="0" borderId="134">
      <alignment horizontal="left" vertical="center"/>
    </xf>
    <xf numFmtId="0" fontId="46" fillId="56" borderId="145" applyNumberFormat="0" applyAlignment="0" applyProtection="0">
      <alignment vertical="center"/>
    </xf>
    <xf numFmtId="0" fontId="46" fillId="56" borderId="130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9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79">
      <alignment horizontal="left" vertical="center"/>
    </xf>
    <xf numFmtId="0" fontId="12" fillId="0" borderId="0">
      <alignment vertical="center"/>
    </xf>
    <xf numFmtId="0" fontId="46" fillId="56" borderId="80" applyNumberFormat="0" applyAlignment="0" applyProtection="0">
      <alignment vertical="center"/>
    </xf>
    <xf numFmtId="0" fontId="31" fillId="57" borderId="81" applyNumberFormat="0" applyFont="0" applyAlignment="0" applyProtection="0">
      <alignment vertical="center"/>
    </xf>
    <xf numFmtId="0" fontId="53" fillId="0" borderId="82" applyNumberFormat="0" applyFill="0" applyAlignment="0" applyProtection="0">
      <alignment vertical="center"/>
    </xf>
    <xf numFmtId="0" fontId="54" fillId="43" borderId="80" applyNumberFormat="0" applyAlignment="0" applyProtection="0">
      <alignment vertical="center"/>
    </xf>
    <xf numFmtId="0" fontId="60" fillId="56" borderId="83" applyNumberFormat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44" fillId="0" borderId="94">
      <alignment horizontal="left" vertical="center"/>
    </xf>
    <xf numFmtId="0" fontId="44" fillId="0" borderId="99">
      <alignment horizontal="left" vertical="center"/>
    </xf>
    <xf numFmtId="0" fontId="46" fillId="56" borderId="95" applyNumberFormat="0" applyAlignment="0" applyProtection="0">
      <alignment vertical="center"/>
    </xf>
    <xf numFmtId="0" fontId="44" fillId="0" borderId="89">
      <alignment horizontal="left" vertical="center"/>
    </xf>
    <xf numFmtId="0" fontId="44" fillId="0" borderId="109">
      <alignment horizontal="left" vertical="center"/>
    </xf>
    <xf numFmtId="0" fontId="46" fillId="56" borderId="105" applyNumberFormat="0" applyAlignment="0" applyProtection="0">
      <alignment vertical="center"/>
    </xf>
    <xf numFmtId="0" fontId="46" fillId="56" borderId="110" applyNumberFormat="0" applyAlignment="0" applyProtection="0">
      <alignment vertical="center"/>
    </xf>
    <xf numFmtId="0" fontId="46" fillId="56" borderId="100" applyNumberFormat="0" applyAlignment="0" applyProtection="0">
      <alignment vertical="center"/>
    </xf>
    <xf numFmtId="0" fontId="44" fillId="0" borderId="104">
      <alignment horizontal="left" vertical="center"/>
    </xf>
    <xf numFmtId="0" fontId="44" fillId="0" borderId="84">
      <alignment horizontal="left" vertical="center"/>
    </xf>
    <xf numFmtId="0" fontId="46" fillId="56" borderId="85" applyNumberFormat="0" applyAlignment="0" applyProtection="0">
      <alignment vertical="center"/>
    </xf>
    <xf numFmtId="0" fontId="31" fillId="57" borderId="86" applyNumberFormat="0" applyFont="0" applyAlignment="0" applyProtection="0">
      <alignment vertical="center"/>
    </xf>
    <xf numFmtId="0" fontId="53" fillId="0" borderId="87" applyNumberFormat="0" applyFill="0" applyAlignment="0" applyProtection="0">
      <alignment vertical="center"/>
    </xf>
    <xf numFmtId="0" fontId="54" fillId="43" borderId="85" applyNumberFormat="0" applyAlignment="0" applyProtection="0">
      <alignment vertical="center"/>
    </xf>
    <xf numFmtId="0" fontId="60" fillId="56" borderId="88" applyNumberFormat="0" applyAlignment="0" applyProtection="0">
      <alignment vertical="center"/>
    </xf>
    <xf numFmtId="0" fontId="31" fillId="57" borderId="91" applyNumberFormat="0" applyFont="0" applyAlignment="0" applyProtection="0">
      <alignment vertical="center"/>
    </xf>
    <xf numFmtId="0" fontId="53" fillId="0" borderId="92" applyNumberFormat="0" applyFill="0" applyAlignment="0" applyProtection="0">
      <alignment vertical="center"/>
    </xf>
    <xf numFmtId="0" fontId="54" fillId="43" borderId="90" applyNumberFormat="0" applyAlignment="0" applyProtection="0">
      <alignment vertical="center"/>
    </xf>
    <xf numFmtId="0" fontId="60" fillId="56" borderId="93" applyNumberFormat="0" applyAlignment="0" applyProtection="0">
      <alignment vertical="center"/>
    </xf>
    <xf numFmtId="0" fontId="31" fillId="57" borderId="96" applyNumberFormat="0" applyFont="0" applyAlignment="0" applyProtection="0">
      <alignment vertical="center"/>
    </xf>
    <xf numFmtId="0" fontId="53" fillId="0" borderId="97" applyNumberFormat="0" applyFill="0" applyAlignment="0" applyProtection="0">
      <alignment vertical="center"/>
    </xf>
    <xf numFmtId="0" fontId="54" fillId="43" borderId="95" applyNumberFormat="0" applyAlignment="0" applyProtection="0">
      <alignment vertical="center"/>
    </xf>
    <xf numFmtId="0" fontId="60" fillId="56" borderId="98" applyNumberFormat="0" applyAlignment="0" applyProtection="0">
      <alignment vertical="center"/>
    </xf>
    <xf numFmtId="0" fontId="31" fillId="57" borderId="101" applyNumberFormat="0" applyFont="0" applyAlignment="0" applyProtection="0">
      <alignment vertical="center"/>
    </xf>
    <xf numFmtId="0" fontId="53" fillId="0" borderId="102" applyNumberFormat="0" applyFill="0" applyAlignment="0" applyProtection="0">
      <alignment vertical="center"/>
    </xf>
    <xf numFmtId="0" fontId="54" fillId="43" borderId="100" applyNumberFormat="0" applyAlignment="0" applyProtection="0">
      <alignment vertical="center"/>
    </xf>
    <xf numFmtId="0" fontId="60" fillId="56" borderId="103" applyNumberFormat="0" applyAlignment="0" applyProtection="0">
      <alignment vertical="center"/>
    </xf>
    <xf numFmtId="0" fontId="31" fillId="57" borderId="106" applyNumberFormat="0" applyFont="0" applyAlignment="0" applyProtection="0">
      <alignment vertical="center"/>
    </xf>
    <xf numFmtId="0" fontId="53" fillId="0" borderId="107" applyNumberFormat="0" applyFill="0" applyAlignment="0" applyProtection="0">
      <alignment vertical="center"/>
    </xf>
    <xf numFmtId="0" fontId="54" fillId="43" borderId="105" applyNumberFormat="0" applyAlignment="0" applyProtection="0">
      <alignment vertical="center"/>
    </xf>
    <xf numFmtId="0" fontId="60" fillId="56" borderId="108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09">
      <alignment horizontal="left" vertical="center"/>
    </xf>
    <xf numFmtId="0" fontId="46" fillId="56" borderId="110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4">
      <alignment horizontal="left" vertical="center"/>
    </xf>
    <xf numFmtId="0" fontId="46" fillId="56" borderId="115" applyNumberFormat="0" applyAlignment="0" applyProtection="0">
      <alignment vertical="center"/>
    </xf>
    <xf numFmtId="0" fontId="31" fillId="57" borderId="116" applyNumberFormat="0" applyFont="0" applyAlignment="0" applyProtection="0">
      <alignment vertical="center"/>
    </xf>
    <xf numFmtId="0" fontId="53" fillId="0" borderId="117" applyNumberFormat="0" applyFill="0" applyAlignment="0" applyProtection="0">
      <alignment vertical="center"/>
    </xf>
    <xf numFmtId="0" fontId="54" fillId="43" borderId="115" applyNumberFormat="0" applyAlignment="0" applyProtection="0">
      <alignment vertical="center"/>
    </xf>
    <xf numFmtId="0" fontId="60" fillId="56" borderId="118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63">
      <alignment horizontal="left"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12" fillId="0" borderId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24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5" applyNumberFormat="0" applyAlignment="0" applyProtection="0">
      <alignment vertical="center"/>
    </xf>
    <xf numFmtId="0" fontId="31" fillId="57" borderId="126" applyNumberFormat="0" applyFont="0" applyAlignment="0" applyProtection="0">
      <alignment vertical="center"/>
    </xf>
    <xf numFmtId="0" fontId="53" fillId="0" borderId="127" applyNumberFormat="0" applyFill="0" applyAlignment="0" applyProtection="0">
      <alignment vertical="center"/>
    </xf>
    <xf numFmtId="0" fontId="54" fillId="43" borderId="125" applyNumberFormat="0" applyAlignment="0" applyProtection="0">
      <alignment vertical="center"/>
    </xf>
    <xf numFmtId="0" fontId="60" fillId="56" borderId="128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6" fillId="56" borderId="135" applyNumberFormat="0" applyAlignment="0" applyProtection="0">
      <alignment vertical="center"/>
    </xf>
    <xf numFmtId="0" fontId="31" fillId="57" borderId="136" applyNumberFormat="0" applyFont="0" applyAlignment="0" applyProtection="0">
      <alignment vertical="center"/>
    </xf>
    <xf numFmtId="0" fontId="53" fillId="0" borderId="137" applyNumberFormat="0" applyFill="0" applyAlignment="0" applyProtection="0">
      <alignment vertical="center"/>
    </xf>
    <xf numFmtId="0" fontId="54" fillId="43" borderId="135" applyNumberFormat="0" applyAlignment="0" applyProtection="0">
      <alignment vertical="center"/>
    </xf>
    <xf numFmtId="0" fontId="60" fillId="56" borderId="138" applyNumberFormat="0" applyAlignment="0" applyProtection="0">
      <alignment vertical="center"/>
    </xf>
    <xf numFmtId="0" fontId="44" fillId="0" borderId="149">
      <alignment horizontal="left" vertical="center"/>
    </xf>
    <xf numFmtId="0" fontId="44" fillId="0" borderId="154">
      <alignment horizontal="left" vertical="center"/>
    </xf>
    <xf numFmtId="0" fontId="46" fillId="56" borderId="150" applyNumberFormat="0" applyAlignment="0" applyProtection="0">
      <alignment vertical="center"/>
    </xf>
    <xf numFmtId="0" fontId="44" fillId="0" borderId="144">
      <alignment horizontal="left" vertical="center"/>
    </xf>
    <xf numFmtId="0" fontId="44" fillId="0" borderId="164">
      <alignment horizontal="left" vertical="center"/>
    </xf>
    <xf numFmtId="0" fontId="46" fillId="56" borderId="160" applyNumberFormat="0" applyAlignment="0" applyProtection="0">
      <alignment vertical="center"/>
    </xf>
    <xf numFmtId="0" fontId="46" fillId="56" borderId="165" applyNumberFormat="0" applyAlignment="0" applyProtection="0">
      <alignment vertical="center"/>
    </xf>
    <xf numFmtId="0" fontId="46" fillId="56" borderId="155" applyNumberFormat="0" applyAlignment="0" applyProtection="0">
      <alignment vertical="center"/>
    </xf>
    <xf numFmtId="0" fontId="44" fillId="0" borderId="159">
      <alignment horizontal="left" vertical="center"/>
    </xf>
    <xf numFmtId="0" fontId="44" fillId="0" borderId="139">
      <alignment horizontal="left" vertical="center"/>
    </xf>
    <xf numFmtId="0" fontId="46" fillId="56" borderId="140" applyNumberFormat="0" applyAlignment="0" applyProtection="0">
      <alignment vertical="center"/>
    </xf>
    <xf numFmtId="0" fontId="31" fillId="57" borderId="141" applyNumberFormat="0" applyFont="0" applyAlignment="0" applyProtection="0">
      <alignment vertical="center"/>
    </xf>
    <xf numFmtId="0" fontId="53" fillId="0" borderId="142" applyNumberFormat="0" applyFill="0" applyAlignment="0" applyProtection="0">
      <alignment vertical="center"/>
    </xf>
    <xf numFmtId="0" fontId="54" fillId="43" borderId="140" applyNumberFormat="0" applyAlignment="0" applyProtection="0">
      <alignment vertical="center"/>
    </xf>
    <xf numFmtId="0" fontId="60" fillId="56" borderId="143" applyNumberFormat="0" applyAlignment="0" applyProtection="0">
      <alignment vertical="center"/>
    </xf>
    <xf numFmtId="0" fontId="31" fillId="57" borderId="146" applyNumberFormat="0" applyFont="0" applyAlignment="0" applyProtection="0">
      <alignment vertical="center"/>
    </xf>
    <xf numFmtId="0" fontId="53" fillId="0" borderId="147" applyNumberFormat="0" applyFill="0" applyAlignment="0" applyProtection="0">
      <alignment vertical="center"/>
    </xf>
    <xf numFmtId="0" fontId="54" fillId="43" borderId="145" applyNumberFormat="0" applyAlignment="0" applyProtection="0">
      <alignment vertical="center"/>
    </xf>
    <xf numFmtId="0" fontId="60" fillId="56" borderId="148" applyNumberFormat="0" applyAlignment="0" applyProtection="0">
      <alignment vertical="center"/>
    </xf>
    <xf numFmtId="0" fontId="31" fillId="57" borderId="151" applyNumberFormat="0" applyFont="0" applyAlignment="0" applyProtection="0">
      <alignment vertical="center"/>
    </xf>
    <xf numFmtId="0" fontId="53" fillId="0" borderId="152" applyNumberFormat="0" applyFill="0" applyAlignment="0" applyProtection="0">
      <alignment vertical="center"/>
    </xf>
    <xf numFmtId="0" fontId="54" fillId="43" borderId="150" applyNumberFormat="0" applyAlignment="0" applyProtection="0">
      <alignment vertical="center"/>
    </xf>
    <xf numFmtId="0" fontId="60" fillId="56" borderId="153" applyNumberFormat="0" applyAlignment="0" applyProtection="0">
      <alignment vertical="center"/>
    </xf>
    <xf numFmtId="0" fontId="31" fillId="57" borderId="156" applyNumberFormat="0" applyFont="0" applyAlignment="0" applyProtection="0">
      <alignment vertical="center"/>
    </xf>
    <xf numFmtId="0" fontId="53" fillId="0" borderId="157" applyNumberFormat="0" applyFill="0" applyAlignment="0" applyProtection="0">
      <alignment vertical="center"/>
    </xf>
    <xf numFmtId="0" fontId="54" fillId="43" borderId="155" applyNumberFormat="0" applyAlignment="0" applyProtection="0">
      <alignment vertical="center"/>
    </xf>
    <xf numFmtId="0" fontId="60" fillId="56" borderId="158" applyNumberFormat="0" applyAlignment="0" applyProtection="0">
      <alignment vertical="center"/>
    </xf>
    <xf numFmtId="0" fontId="31" fillId="57" borderId="161" applyNumberFormat="0" applyFont="0" applyAlignment="0" applyProtection="0">
      <alignment vertical="center"/>
    </xf>
    <xf numFmtId="0" fontId="53" fillId="0" borderId="162" applyNumberFormat="0" applyFill="0" applyAlignment="0" applyProtection="0">
      <alignment vertical="center"/>
    </xf>
    <xf numFmtId="0" fontId="54" fillId="43" borderId="160" applyNumberFormat="0" applyAlignment="0" applyProtection="0">
      <alignment vertical="center"/>
    </xf>
    <xf numFmtId="0" fontId="60" fillId="56" borderId="163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64">
      <alignment horizontal="left" vertical="center"/>
    </xf>
    <xf numFmtId="0" fontId="46" fillId="56" borderId="165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69">
      <alignment horizontal="left" vertical="center"/>
    </xf>
    <xf numFmtId="0" fontId="46" fillId="56" borderId="170" applyNumberFormat="0" applyAlignment="0" applyProtection="0">
      <alignment vertical="center"/>
    </xf>
    <xf numFmtId="0" fontId="31" fillId="57" borderId="171" applyNumberFormat="0" applyFont="0" applyAlignment="0" applyProtection="0">
      <alignment vertical="center"/>
    </xf>
    <xf numFmtId="0" fontId="53" fillId="0" borderId="172" applyNumberFormat="0" applyFill="0" applyAlignment="0" applyProtection="0">
      <alignment vertical="center"/>
    </xf>
    <xf numFmtId="0" fontId="54" fillId="43" borderId="170" applyNumberFormat="0" applyAlignment="0" applyProtection="0">
      <alignment vertical="center"/>
    </xf>
    <xf numFmtId="0" fontId="60" fillId="56" borderId="173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130" applyNumberFormat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60" fillId="56" borderId="13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9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80" applyNumberFormat="0" applyAlignment="0" applyProtection="0">
      <alignment vertical="center"/>
    </xf>
    <xf numFmtId="0" fontId="31" fillId="57" borderId="181" applyNumberFormat="0" applyFont="0" applyAlignment="0" applyProtection="0">
      <alignment vertical="center"/>
    </xf>
    <xf numFmtId="0" fontId="53" fillId="0" borderId="182" applyNumberFormat="0" applyFill="0" applyAlignment="0" applyProtection="0">
      <alignment vertical="center"/>
    </xf>
    <xf numFmtId="0" fontId="54" fillId="43" borderId="180" applyNumberFormat="0" applyAlignment="0" applyProtection="0">
      <alignment vertical="center"/>
    </xf>
    <xf numFmtId="0" fontId="60" fillId="56" borderId="18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185">
      <alignment horizontal="left" vertical="center"/>
    </xf>
    <xf numFmtId="0" fontId="44" fillId="0" borderId="185">
      <alignment horizontal="left" vertical="center"/>
    </xf>
    <xf numFmtId="0" fontId="46" fillId="56" borderId="186" applyNumberFormat="0" applyAlignment="0" applyProtection="0">
      <alignment vertical="center"/>
    </xf>
    <xf numFmtId="0" fontId="46" fillId="56" borderId="186" applyNumberForma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46" fillId="56" borderId="21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09" applyNumberFormat="0" applyAlignment="0" applyProtection="0">
      <alignment vertical="center"/>
    </xf>
    <xf numFmtId="0" fontId="31" fillId="57" borderId="210" applyNumberFormat="0" applyFont="0" applyAlignment="0" applyProtection="0">
      <alignment vertical="center"/>
    </xf>
    <xf numFmtId="0" fontId="53" fillId="0" borderId="211" applyNumberFormat="0" applyFill="0" applyAlignment="0" applyProtection="0">
      <alignment vertical="center"/>
    </xf>
    <xf numFmtId="0" fontId="54" fillId="43" borderId="209" applyNumberFormat="0" applyAlignment="0" applyProtection="0">
      <alignment vertical="center"/>
    </xf>
    <xf numFmtId="0" fontId="60" fillId="56" borderId="212" applyNumberFormat="0" applyAlignment="0" applyProtection="0">
      <alignment vertical="center"/>
    </xf>
    <xf numFmtId="0" fontId="44" fillId="0" borderId="223">
      <alignment horizontal="left" vertical="center"/>
    </xf>
    <xf numFmtId="0" fontId="44" fillId="0" borderId="228">
      <alignment horizontal="left" vertical="center"/>
    </xf>
    <xf numFmtId="0" fontId="46" fillId="56" borderId="224" applyNumberFormat="0" applyAlignment="0" applyProtection="0">
      <alignment vertical="center"/>
    </xf>
    <xf numFmtId="0" fontId="44" fillId="0" borderId="218">
      <alignment horizontal="left" vertical="center"/>
    </xf>
    <xf numFmtId="0" fontId="44" fillId="0" borderId="23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9" applyNumberFormat="0" applyAlignment="0" applyProtection="0">
      <alignment vertical="center"/>
    </xf>
    <xf numFmtId="0" fontId="46" fillId="56" borderId="229" applyNumberFormat="0" applyAlignment="0" applyProtection="0">
      <alignment vertical="center"/>
    </xf>
    <xf numFmtId="0" fontId="44" fillId="0" borderId="233">
      <alignment horizontal="left" vertical="center"/>
    </xf>
    <xf numFmtId="0" fontId="44" fillId="0" borderId="213">
      <alignment horizontal="left" vertical="center"/>
    </xf>
    <xf numFmtId="0" fontId="46" fillId="56" borderId="214" applyNumberFormat="0" applyAlignment="0" applyProtection="0">
      <alignment vertical="center"/>
    </xf>
    <xf numFmtId="0" fontId="31" fillId="57" borderId="215" applyNumberFormat="0" applyFont="0" applyAlignment="0" applyProtection="0">
      <alignment vertical="center"/>
    </xf>
    <xf numFmtId="0" fontId="53" fillId="0" borderId="216" applyNumberFormat="0" applyFill="0" applyAlignment="0" applyProtection="0">
      <alignment vertical="center"/>
    </xf>
    <xf numFmtId="0" fontId="54" fillId="43" borderId="21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20" applyNumberFormat="0" applyFont="0" applyAlignment="0" applyProtection="0">
      <alignment vertical="center"/>
    </xf>
    <xf numFmtId="0" fontId="53" fillId="0" borderId="221" applyNumberFormat="0" applyFill="0" applyAlignment="0" applyProtection="0">
      <alignment vertical="center"/>
    </xf>
    <xf numFmtId="0" fontId="54" fillId="43" borderId="219" applyNumberFormat="0" applyAlignment="0" applyProtection="0">
      <alignment vertical="center"/>
    </xf>
    <xf numFmtId="0" fontId="60" fillId="56" borderId="222" applyNumberFormat="0" applyAlignment="0" applyProtection="0">
      <alignment vertical="center"/>
    </xf>
    <xf numFmtId="0" fontId="31" fillId="57" borderId="225" applyNumberFormat="0" applyFont="0" applyAlignment="0" applyProtection="0">
      <alignment vertical="center"/>
    </xf>
    <xf numFmtId="0" fontId="53" fillId="0" borderId="226" applyNumberFormat="0" applyFill="0" applyAlignment="0" applyProtection="0">
      <alignment vertical="center"/>
    </xf>
    <xf numFmtId="0" fontId="54" fillId="43" borderId="224" applyNumberFormat="0" applyAlignment="0" applyProtection="0">
      <alignment vertical="center"/>
    </xf>
    <xf numFmtId="0" fontId="60" fillId="56" borderId="227" applyNumberFormat="0" applyAlignment="0" applyProtection="0">
      <alignment vertical="center"/>
    </xf>
    <xf numFmtId="0" fontId="31" fillId="57" borderId="230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29" applyNumberFormat="0" applyAlignment="0" applyProtection="0">
      <alignment vertical="center"/>
    </xf>
    <xf numFmtId="0" fontId="60" fillId="56" borderId="232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6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37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38">
      <alignment horizontal="left" vertical="center"/>
    </xf>
    <xf numFmtId="0" fontId="46" fillId="56" borderId="239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3">
      <alignment horizontal="left" vertical="center"/>
    </xf>
    <xf numFmtId="0" fontId="46" fillId="56" borderId="244" applyNumberFormat="0" applyAlignment="0" applyProtection="0">
      <alignment vertical="center"/>
    </xf>
    <xf numFmtId="0" fontId="31" fillId="57" borderId="245" applyNumberFormat="0" applyFont="0" applyAlignment="0" applyProtection="0">
      <alignment vertical="center"/>
    </xf>
    <xf numFmtId="0" fontId="53" fillId="0" borderId="246" applyNumberFormat="0" applyFill="0" applyAlignment="0" applyProtection="0">
      <alignment vertical="center"/>
    </xf>
    <xf numFmtId="0" fontId="54" fillId="43" borderId="244" applyNumberFormat="0" applyAlignment="0" applyProtection="0">
      <alignment vertical="center"/>
    </xf>
    <xf numFmtId="0" fontId="60" fillId="56" borderId="247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57" applyNumberForma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3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8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66">
      <alignment horizontal="left" vertical="center"/>
    </xf>
    <xf numFmtId="0" fontId="46" fillId="56" borderId="27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7">
      <alignment horizontal="left" vertical="center"/>
    </xf>
    <xf numFmtId="0" fontId="5" fillId="0" borderId="0">
      <alignment vertical="center"/>
    </xf>
    <xf numFmtId="0" fontId="46" fillId="56" borderId="268" applyNumberFormat="0" applyAlignment="0" applyProtection="0">
      <alignment vertical="center"/>
    </xf>
    <xf numFmtId="0" fontId="31" fillId="57" borderId="269" applyNumberFormat="0" applyFont="0" applyAlignment="0" applyProtection="0">
      <alignment vertical="center"/>
    </xf>
    <xf numFmtId="0" fontId="53" fillId="0" borderId="270" applyNumberFormat="0" applyFill="0" applyAlignment="0" applyProtection="0">
      <alignment vertical="center"/>
    </xf>
    <xf numFmtId="0" fontId="54" fillId="43" borderId="268" applyNumberFormat="0" applyAlignment="0" applyProtection="0">
      <alignment vertical="center"/>
    </xf>
    <xf numFmtId="0" fontId="60" fillId="56" borderId="271" applyNumberFormat="0" applyAlignment="0" applyProtection="0">
      <alignment vertical="center"/>
    </xf>
    <xf numFmtId="0" fontId="44" fillId="0" borderId="282">
      <alignment horizontal="left" vertical="center"/>
    </xf>
    <xf numFmtId="0" fontId="44" fillId="0" borderId="287">
      <alignment horizontal="left" vertical="center"/>
    </xf>
    <xf numFmtId="0" fontId="46" fillId="56" borderId="283" applyNumberFormat="0" applyAlignment="0" applyProtection="0">
      <alignment vertical="center"/>
    </xf>
    <xf numFmtId="0" fontId="44" fillId="0" borderId="27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46" fillId="56" borderId="293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44" fillId="0" borderId="292">
      <alignment horizontal="left" vertical="center"/>
    </xf>
    <xf numFmtId="0" fontId="44" fillId="0" borderId="272">
      <alignment horizontal="left" vertical="center"/>
    </xf>
    <xf numFmtId="0" fontId="46" fillId="56" borderId="273" applyNumberFormat="0" applyAlignment="0" applyProtection="0">
      <alignment vertical="center"/>
    </xf>
    <xf numFmtId="0" fontId="31" fillId="57" borderId="274" applyNumberFormat="0" applyFont="0" applyAlignment="0" applyProtection="0">
      <alignment vertical="center"/>
    </xf>
    <xf numFmtId="0" fontId="53" fillId="0" borderId="275" applyNumberFormat="0" applyFill="0" applyAlignment="0" applyProtection="0">
      <alignment vertical="center"/>
    </xf>
    <xf numFmtId="0" fontId="54" fillId="43" borderId="273" applyNumberFormat="0" applyAlignment="0" applyProtection="0">
      <alignment vertical="center"/>
    </xf>
    <xf numFmtId="0" fontId="60" fillId="56" borderId="276" applyNumberFormat="0" applyAlignment="0" applyProtection="0">
      <alignment vertical="center"/>
    </xf>
    <xf numFmtId="0" fontId="31" fillId="57" borderId="279" applyNumberFormat="0" applyFont="0" applyAlignment="0" applyProtection="0">
      <alignment vertical="center"/>
    </xf>
    <xf numFmtId="0" fontId="53" fillId="0" borderId="280" applyNumberFormat="0" applyFill="0" applyAlignment="0" applyProtection="0">
      <alignment vertical="center"/>
    </xf>
    <xf numFmtId="0" fontId="54" fillId="43" borderId="278" applyNumberFormat="0" applyAlignment="0" applyProtection="0">
      <alignment vertical="center"/>
    </xf>
    <xf numFmtId="0" fontId="60" fillId="56" borderId="281" applyNumberFormat="0" applyAlignment="0" applyProtection="0">
      <alignment vertical="center"/>
    </xf>
    <xf numFmtId="0" fontId="31" fillId="57" borderId="284" applyNumberFormat="0" applyFont="0" applyAlignment="0" applyProtection="0">
      <alignment vertical="center"/>
    </xf>
    <xf numFmtId="0" fontId="53" fillId="0" borderId="285" applyNumberFormat="0" applyFill="0" applyAlignment="0" applyProtection="0">
      <alignment vertical="center"/>
    </xf>
    <xf numFmtId="0" fontId="54" fillId="43" borderId="283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91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6">
      <alignment horizontal="left"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06" applyNumberForma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2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267">
      <alignment horizontal="left" vertical="center"/>
    </xf>
    <xf numFmtId="0" fontId="44" fillId="0" borderId="267">
      <alignment horizontal="left" vertical="center"/>
    </xf>
    <xf numFmtId="0" fontId="46" fillId="56" borderId="288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6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wrapText="1" shrinkToFit="1"/>
    </xf>
    <xf numFmtId="0" fontId="78" fillId="6" borderId="198" xfId="0" applyFont="1" applyFill="1" applyBorder="1" applyAlignment="1">
      <alignment horizontal="center" vertical="center" wrapText="1" shrinkToFit="1"/>
    </xf>
    <xf numFmtId="0" fontId="76" fillId="0" borderId="0" xfId="0" applyFont="1" applyBorder="1" applyAlignment="1">
      <alignment horizontal="center" vertical="center" shrinkToFit="1"/>
    </xf>
    <xf numFmtId="0" fontId="79" fillId="0" borderId="0" xfId="0" applyFont="1" applyBorder="1" applyAlignment="1">
      <alignment horizontal="center" vertical="center" shrinkToFit="1"/>
    </xf>
    <xf numFmtId="41" fontId="77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199" xfId="0" applyFont="1" applyFill="1" applyBorder="1" applyAlignment="1">
      <alignment horizontal="center" vertical="center" shrinkToFit="1"/>
    </xf>
    <xf numFmtId="0" fontId="33" fillId="2" borderId="6" xfId="0" applyFont="1" applyFill="1" applyBorder="1" applyAlignment="1">
      <alignment horizontal="center" vertical="center" shrinkToFit="1"/>
    </xf>
    <xf numFmtId="0" fontId="33" fillId="2" borderId="190" xfId="0" applyFont="1" applyFill="1" applyBorder="1" applyAlignment="1">
      <alignment horizontal="center" vertical="center" shrinkToFit="1"/>
    </xf>
    <xf numFmtId="0" fontId="41" fillId="2" borderId="190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2" fillId="2" borderId="200" xfId="7" applyFont="1" applyFill="1" applyBorder="1" applyAlignment="1">
      <alignment horizontal="center" vertical="center" shrinkToFit="1"/>
    </xf>
    <xf numFmtId="41" fontId="82" fillId="2" borderId="201" xfId="7" applyFont="1" applyFill="1" applyBorder="1" applyAlignment="1">
      <alignment horizontal="center" vertical="center" shrinkToFit="1"/>
    </xf>
    <xf numFmtId="41" fontId="82" fillId="2" borderId="1" xfId="7" applyFont="1" applyFill="1" applyBorder="1" applyAlignment="1">
      <alignment horizontal="center" vertical="center" shrinkToFit="1"/>
    </xf>
    <xf numFmtId="41" fontId="82" fillId="2" borderId="7" xfId="7" applyFont="1" applyFill="1" applyBorder="1" applyAlignment="1">
      <alignment horizontal="center" vertical="center" shrinkToFit="1"/>
    </xf>
    <xf numFmtId="41" fontId="82" fillId="2" borderId="191" xfId="7" applyFont="1" applyFill="1" applyBorder="1" applyAlignment="1">
      <alignment horizontal="center" vertical="center" shrinkToFit="1"/>
    </xf>
    <xf numFmtId="41" fontId="82" fillId="2" borderId="192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2" fillId="2" borderId="194" xfId="7" applyFont="1" applyFill="1" applyBorder="1" applyAlignment="1">
      <alignment horizontal="center" vertical="center" shrinkToFit="1"/>
    </xf>
    <xf numFmtId="41" fontId="82" fillId="2" borderId="195" xfId="7" applyFont="1" applyFill="1" applyBorder="1" applyAlignment="1">
      <alignment horizontal="center" vertical="center" shrinkToFit="1"/>
    </xf>
    <xf numFmtId="0" fontId="78" fillId="0" borderId="199" xfId="0" applyFont="1" applyBorder="1" applyAlignment="1">
      <alignment horizontal="center" vertical="center" shrinkToFit="1"/>
    </xf>
    <xf numFmtId="41" fontId="82" fillId="0" borderId="200" xfId="7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196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wrapText="1" shrinkToFit="1"/>
    </xf>
    <xf numFmtId="0" fontId="78" fillId="2" borderId="6" xfId="0" applyFont="1" applyFill="1" applyBorder="1" applyAlignment="1">
      <alignment horizontal="center" vertical="center" shrinkToFit="1"/>
    </xf>
    <xf numFmtId="0" fontId="78" fillId="2" borderId="190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202" xfId="0" applyFont="1" applyFill="1" applyBorder="1" applyAlignment="1">
      <alignment horizontal="center" vertical="center" shrinkToFit="1"/>
    </xf>
    <xf numFmtId="41" fontId="82" fillId="2" borderId="202" xfId="7" applyFont="1" applyFill="1" applyBorder="1" applyAlignment="1">
      <alignment horizontal="center" vertical="center" shrinkToFit="1"/>
    </xf>
    <xf numFmtId="0" fontId="82" fillId="2" borderId="202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shrinkToFit="1"/>
    </xf>
    <xf numFmtId="0" fontId="82" fillId="2" borderId="1" xfId="0" applyFont="1" applyFill="1" applyBorder="1" applyAlignment="1">
      <alignment horizontal="center" vertical="center"/>
    </xf>
    <xf numFmtId="0" fontId="78" fillId="2" borderId="313" xfId="0" applyFont="1" applyFill="1" applyBorder="1" applyAlignment="1">
      <alignment horizontal="center" vertical="center" shrinkToFit="1"/>
    </xf>
    <xf numFmtId="41" fontId="82" fillId="2" borderId="313" xfId="7" applyFont="1" applyFill="1" applyBorder="1" applyAlignment="1">
      <alignment horizontal="center" vertical="center" shrinkToFit="1"/>
    </xf>
    <xf numFmtId="0" fontId="82" fillId="2" borderId="313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41" fontId="82" fillId="2" borderId="312" xfId="7" applyFont="1" applyFill="1" applyBorder="1" applyAlignment="1">
      <alignment horizontal="center" vertical="center" shrinkToFit="1"/>
    </xf>
    <xf numFmtId="41" fontId="88" fillId="2" borderId="313" xfId="7" applyFont="1" applyFill="1" applyBorder="1" applyAlignment="1">
      <alignment horizontal="center" vertical="center" shrinkToFit="1"/>
    </xf>
    <xf numFmtId="41" fontId="88" fillId="2" borderId="1" xfId="7" applyFont="1" applyFill="1" applyBorder="1" applyAlignment="1">
      <alignment horizontal="center" vertical="center" shrinkToFit="1"/>
    </xf>
    <xf numFmtId="41" fontId="88" fillId="2" borderId="202" xfId="7" applyFont="1" applyFill="1" applyBorder="1" applyAlignment="1">
      <alignment horizontal="center" vertical="center" shrinkToFit="1"/>
    </xf>
    <xf numFmtId="0" fontId="84" fillId="6" borderId="312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178" fontId="26" fillId="60" borderId="312" xfId="0" applyNumberFormat="1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41" fontId="26" fillId="2" borderId="312" xfId="7" quotePrefix="1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vertical="center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vertical="center"/>
    </xf>
    <xf numFmtId="178" fontId="26" fillId="60" borderId="314" xfId="0" applyNumberFormat="1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 wrapText="1"/>
    </xf>
    <xf numFmtId="41" fontId="26" fillId="2" borderId="314" xfId="7" quotePrefix="1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 wrapText="1"/>
    </xf>
    <xf numFmtId="41" fontId="26" fillId="2" borderId="315" xfId="7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horizontal="center" vertical="center"/>
    </xf>
    <xf numFmtId="41" fontId="26" fillId="3" borderId="319" xfId="7" applyFont="1" applyFill="1" applyBorder="1" applyAlignment="1">
      <alignment horizontal="center" vertical="center"/>
    </xf>
    <xf numFmtId="41" fontId="26" fillId="3" borderId="318" xfId="7" quotePrefix="1" applyFont="1" applyFill="1" applyBorder="1" applyAlignment="1">
      <alignment horizontal="center" vertical="center"/>
    </xf>
    <xf numFmtId="41" fontId="26" fillId="3" borderId="319" xfId="7" quotePrefix="1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vertical="center"/>
    </xf>
    <xf numFmtId="41" fontId="26" fillId="3" borderId="319" xfId="7" applyFont="1" applyFill="1" applyBorder="1" applyAlignment="1">
      <alignment vertical="center"/>
    </xf>
    <xf numFmtId="41" fontId="26" fillId="3" borderId="320" xfId="7" applyFont="1" applyFill="1" applyBorder="1" applyAlignment="1">
      <alignment vertical="center"/>
    </xf>
    <xf numFmtId="41" fontId="26" fillId="3" borderId="321" xfId="7" applyFont="1" applyFill="1" applyBorder="1" applyAlignment="1">
      <alignment vertical="center"/>
    </xf>
    <xf numFmtId="0" fontId="26" fillId="4" borderId="312" xfId="0" applyFont="1" applyFill="1" applyBorder="1" applyAlignment="1">
      <alignment horizontal="center" vertical="center"/>
    </xf>
    <xf numFmtId="178" fontId="26" fillId="4" borderId="312" xfId="0" applyNumberFormat="1" applyFont="1" applyFill="1" applyBorder="1" applyAlignment="1">
      <alignment horizontal="center" vertical="center"/>
    </xf>
    <xf numFmtId="0" fontId="26" fillId="4" borderId="312" xfId="0" applyFont="1" applyFill="1" applyBorder="1" applyAlignment="1">
      <alignment horizontal="center" vertical="center" wrapText="1"/>
    </xf>
    <xf numFmtId="41" fontId="26" fillId="4" borderId="312" xfId="7" quotePrefix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/>
    </xf>
    <xf numFmtId="178" fontId="26" fillId="3" borderId="319" xfId="0" applyNumberFormat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 wrapText="1"/>
    </xf>
    <xf numFmtId="0" fontId="26" fillId="3" borderId="319" xfId="0" applyFont="1" applyFill="1" applyBorder="1" applyAlignment="1">
      <alignment horizontal="center" vertical="center" wrapText="1"/>
    </xf>
    <xf numFmtId="0" fontId="0" fillId="2" borderId="327" xfId="0" applyFill="1" applyBorder="1" applyAlignment="1">
      <alignment horizontal="center" vertical="center"/>
    </xf>
    <xf numFmtId="179" fontId="0" fillId="2" borderId="327" xfId="0" applyNumberForma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shrinkToFit="1"/>
    </xf>
    <xf numFmtId="0" fontId="25" fillId="0" borderId="5" xfId="0" applyFont="1" applyFill="1" applyBorder="1" applyAlignment="1">
      <alignment horizontal="center" vertical="center" shrinkToFit="1"/>
    </xf>
    <xf numFmtId="180" fontId="25" fillId="0" borderId="5" xfId="0" applyNumberFormat="1" applyFont="1" applyFill="1" applyBorder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94" fillId="4" borderId="327" xfId="55920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0" fontId="26" fillId="0" borderId="314" xfId="0" applyFont="1" applyFill="1" applyBorder="1" applyAlignment="1">
      <alignment horizontal="center" vertical="center" shrinkToFit="1"/>
    </xf>
    <xf numFmtId="0" fontId="0" fillId="2" borderId="331" xfId="0" applyFill="1" applyBorder="1" applyAlignment="1">
      <alignment horizontal="center" vertical="center"/>
    </xf>
    <xf numFmtId="0" fontId="94" fillId="61" borderId="264" xfId="55920" applyFont="1" applyFill="1" applyBorder="1" applyAlignment="1">
      <alignment horizontal="center" vertical="center" wrapText="1"/>
    </xf>
    <xf numFmtId="0" fontId="94" fillId="61" borderId="332" xfId="55920" applyFont="1" applyFill="1" applyBorder="1" applyAlignment="1">
      <alignment vertical="center" wrapText="1"/>
    </xf>
    <xf numFmtId="0" fontId="94" fillId="4" borderId="323" xfId="55920" applyFont="1" applyFill="1" applyBorder="1" applyAlignment="1">
      <alignment horizontal="center" vertical="center" wrapText="1"/>
    </xf>
    <xf numFmtId="0" fontId="94" fillId="61" borderId="184" xfId="55920" applyFont="1" applyFill="1" applyBorder="1" applyAlignment="1">
      <alignment horizontal="center" vertical="center" wrapText="1"/>
    </xf>
    <xf numFmtId="0" fontId="94" fillId="61" borderId="325" xfId="55920" applyFont="1" applyFill="1" applyBorder="1" applyAlignment="1">
      <alignment horizontal="center" vertical="center" wrapText="1"/>
    </xf>
    <xf numFmtId="0" fontId="26" fillId="0" borderId="327" xfId="0" applyFont="1" applyBorder="1" applyAlignment="1">
      <alignment horizontal="center" vertical="center" shrinkToFit="1"/>
    </xf>
    <xf numFmtId="0" fontId="0" fillId="0" borderId="327" xfId="0" applyBorder="1" applyAlignment="1">
      <alignment horizontal="center" vertical="center" shrinkToFit="1"/>
    </xf>
    <xf numFmtId="0" fontId="25" fillId="0" borderId="327" xfId="0" applyFont="1" applyBorder="1" applyAlignment="1">
      <alignment horizontal="center" vertical="center" shrinkToFit="1"/>
    </xf>
    <xf numFmtId="0" fontId="0" fillId="2" borderId="338" xfId="0" applyFill="1" applyBorder="1" applyAlignment="1">
      <alignment horizontal="center" vertical="center"/>
    </xf>
    <xf numFmtId="49" fontId="96" fillId="2" borderId="327" xfId="0" applyNumberFormat="1" applyFont="1" applyFill="1" applyBorder="1" applyAlignment="1">
      <alignment horizontal="center" vertical="center"/>
    </xf>
    <xf numFmtId="179" fontId="96" fillId="2" borderId="327" xfId="0" applyNumberFormat="1" applyFont="1" applyFill="1" applyBorder="1" applyAlignment="1">
      <alignment horizontal="center" vertical="center"/>
    </xf>
    <xf numFmtId="0" fontId="97" fillId="2" borderId="327" xfId="0" applyFont="1" applyFill="1" applyBorder="1" applyAlignment="1">
      <alignment horizontal="center" vertical="center"/>
    </xf>
    <xf numFmtId="0" fontId="39" fillId="2" borderId="338" xfId="0" applyFont="1" applyFill="1" applyBorder="1" applyAlignment="1">
      <alignment horizontal="center" vertical="center" wrapText="1"/>
    </xf>
    <xf numFmtId="0" fontId="77" fillId="2" borderId="338" xfId="0" applyFont="1" applyFill="1" applyBorder="1" applyAlignment="1">
      <alignment horizontal="center" vertical="center" wrapText="1"/>
    </xf>
    <xf numFmtId="0" fontId="77" fillId="2" borderId="338" xfId="0" applyFont="1" applyFill="1" applyBorder="1" applyAlignment="1">
      <alignment horizontal="center" vertical="center"/>
    </xf>
    <xf numFmtId="0" fontId="0" fillId="0" borderId="327" xfId="0" applyFont="1" applyBorder="1" applyAlignment="1">
      <alignment horizontal="center" vertical="center" shrinkToFit="1"/>
    </xf>
    <xf numFmtId="0" fontId="94" fillId="6" borderId="314" xfId="0" applyFont="1" applyFill="1" applyBorder="1" applyAlignment="1">
      <alignment horizontal="center" vertical="center" wrapText="1" shrinkToFit="1"/>
    </xf>
    <xf numFmtId="0" fontId="0" fillId="0" borderId="0" xfId="0" applyFont="1">
      <alignment vertical="center"/>
    </xf>
    <xf numFmtId="0" fontId="98" fillId="0" borderId="0" xfId="0" applyFont="1" applyAlignment="1">
      <alignment horizontal="center" vertical="center" shrinkToFit="1"/>
    </xf>
    <xf numFmtId="0" fontId="77" fillId="2" borderId="337" xfId="0" applyFont="1" applyFill="1" applyBorder="1" applyAlignment="1">
      <alignment horizontal="center" vertical="center"/>
    </xf>
    <xf numFmtId="179" fontId="97" fillId="2" borderId="327" xfId="0" applyNumberFormat="1" applyFont="1" applyFill="1" applyBorder="1" applyAlignment="1">
      <alignment horizontal="center" vertical="center"/>
    </xf>
    <xf numFmtId="0" fontId="0" fillId="2" borderId="339" xfId="0" applyFont="1" applyFill="1" applyBorder="1" applyAlignment="1">
      <alignment horizontal="center" vertical="center"/>
    </xf>
    <xf numFmtId="0" fontId="0" fillId="2" borderId="333" xfId="0" applyFont="1" applyFill="1" applyBorder="1" applyAlignment="1">
      <alignment horizontal="center" vertical="center"/>
    </xf>
    <xf numFmtId="0" fontId="0" fillId="2" borderId="315" xfId="0" applyFont="1" applyFill="1" applyBorder="1" applyAlignment="1">
      <alignment horizontal="center" vertical="center"/>
    </xf>
    <xf numFmtId="0" fontId="0" fillId="2" borderId="327" xfId="0" applyNumberFormat="1" applyFont="1" applyFill="1" applyBorder="1" applyAlignment="1">
      <alignment horizontal="center" vertical="center"/>
    </xf>
    <xf numFmtId="0" fontId="0" fillId="2" borderId="34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0" fillId="2" borderId="327" xfId="0" applyFont="1" applyFill="1" applyBorder="1" applyAlignment="1">
      <alignment horizontal="center" vertical="center"/>
    </xf>
    <xf numFmtId="179" fontId="0" fillId="2" borderId="327" xfId="0" applyNumberFormat="1" applyFill="1" applyBorder="1" applyAlignment="1">
      <alignment horizontal="center" vertical="center" wrapText="1"/>
    </xf>
    <xf numFmtId="0" fontId="0" fillId="2" borderId="327" xfId="0" applyFont="1" applyFill="1" applyBorder="1" applyAlignment="1">
      <alignment horizontal="center" vertical="center" wrapText="1"/>
    </xf>
    <xf numFmtId="0" fontId="0" fillId="2" borderId="327" xfId="0" quotePrefix="1" applyFont="1" applyFill="1" applyBorder="1" applyAlignment="1">
      <alignment horizontal="center" vertical="center"/>
    </xf>
    <xf numFmtId="0" fontId="0" fillId="2" borderId="312" xfId="0" applyFont="1" applyFill="1" applyBorder="1" applyAlignment="1">
      <alignment horizontal="center" vertical="center"/>
    </xf>
    <xf numFmtId="182" fontId="77" fillId="2" borderId="327" xfId="0" applyNumberFormat="1" applyFont="1" applyFill="1" applyBorder="1" applyAlignment="1">
      <alignment horizontal="center" vertical="center"/>
    </xf>
    <xf numFmtId="0" fontId="77" fillId="2" borderId="327" xfId="0" applyFont="1" applyFill="1" applyBorder="1" applyAlignment="1">
      <alignment horizontal="center" vertical="center"/>
    </xf>
    <xf numFmtId="182" fontId="0" fillId="2" borderId="327" xfId="0" applyNumberFormat="1" applyFont="1" applyFill="1" applyBorder="1" applyAlignment="1">
      <alignment horizontal="center" vertical="center"/>
    </xf>
    <xf numFmtId="180" fontId="0" fillId="0" borderId="327" xfId="0" applyNumberFormat="1" applyFont="1" applyBorder="1" applyAlignment="1">
      <alignment horizontal="center" vertical="center" shrinkToFit="1"/>
    </xf>
    <xf numFmtId="0" fontId="0" fillId="2" borderId="331" xfId="0" applyFont="1" applyFill="1" applyBorder="1" applyAlignment="1">
      <alignment horizontal="center" vertical="center"/>
    </xf>
    <xf numFmtId="179" fontId="0" fillId="2" borderId="327" xfId="0" applyNumberFormat="1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336" xfId="0" applyFont="1" applyBorder="1" applyAlignment="1">
      <alignment horizontal="center" vertical="center" shrinkToFit="1"/>
    </xf>
    <xf numFmtId="0" fontId="0" fillId="0" borderId="327" xfId="0" applyFont="1" applyFill="1" applyBorder="1" applyAlignment="1">
      <alignment horizontal="center" vertical="center" wrapText="1" shrinkToFit="1"/>
    </xf>
    <xf numFmtId="0" fontId="0" fillId="0" borderId="327" xfId="0" applyFont="1" applyFill="1" applyBorder="1" applyAlignment="1">
      <alignment horizontal="center" vertical="center" shrinkToFit="1"/>
    </xf>
    <xf numFmtId="180" fontId="0" fillId="0" borderId="327" xfId="0" applyNumberFormat="1" applyFont="1" applyFill="1" applyBorder="1" applyAlignment="1">
      <alignment horizontal="center" vertical="center" shrinkToFit="1"/>
    </xf>
    <xf numFmtId="0" fontId="0" fillId="0" borderId="336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2" borderId="312" xfId="0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 shrinkToFit="1"/>
    </xf>
    <xf numFmtId="0" fontId="86" fillId="0" borderId="0" xfId="0" applyFont="1" applyAlignment="1">
      <alignment horizontal="center" vertical="center" shrinkToFit="1"/>
    </xf>
    <xf numFmtId="0" fontId="86" fillId="0" borderId="0" xfId="0" applyFont="1" applyBorder="1" applyAlignment="1">
      <alignment horizontal="center" vertical="center" shrinkToFit="1"/>
    </xf>
    <xf numFmtId="0" fontId="85" fillId="0" borderId="264" xfId="0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202" xfId="0" applyFont="1" applyFill="1" applyBorder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0" fontId="84" fillId="6" borderId="265" xfId="0" applyFont="1" applyFill="1" applyBorder="1" applyAlignment="1">
      <alignment horizontal="center" vertical="center" shrinkToFit="1"/>
    </xf>
    <xf numFmtId="0" fontId="84" fillId="6" borderId="4" xfId="0" applyFont="1" applyFill="1" applyBorder="1" applyAlignment="1">
      <alignment horizontal="center" vertical="center" shrinkToFit="1"/>
    </xf>
    <xf numFmtId="0" fontId="84" fillId="6" borderId="1" xfId="0" applyFont="1" applyFill="1" applyBorder="1" applyAlignment="1">
      <alignment horizontal="center" vertical="center" shrinkToFit="1"/>
    </xf>
    <xf numFmtId="0" fontId="84" fillId="6" borderId="265" xfId="0" applyFont="1" applyFill="1" applyBorder="1" applyAlignment="1">
      <alignment horizontal="center" vertical="center" wrapText="1" shrinkToFit="1"/>
    </xf>
    <xf numFmtId="0" fontId="84" fillId="6" borderId="4" xfId="0" applyFont="1" applyFill="1" applyBorder="1" applyAlignment="1">
      <alignment horizontal="center" vertical="center" wrapText="1" shrinkToFit="1"/>
    </xf>
    <xf numFmtId="0" fontId="84" fillId="6" borderId="1" xfId="0" applyFont="1" applyFill="1" applyBorder="1" applyAlignment="1">
      <alignment horizontal="center" vertical="center" wrapText="1" shrinkToFit="1"/>
    </xf>
    <xf numFmtId="0" fontId="87" fillId="0" borderId="0" xfId="0" applyFont="1" applyAlignment="1">
      <alignment horizontal="center" vertical="center" shrinkToFit="1"/>
    </xf>
    <xf numFmtId="0" fontId="87" fillId="0" borderId="264" xfId="0" applyFont="1" applyBorder="1" applyAlignment="1">
      <alignment horizontal="center" vertical="center" shrinkToFit="1"/>
    </xf>
    <xf numFmtId="0" fontId="87" fillId="6" borderId="312" xfId="0" applyFont="1" applyFill="1" applyBorder="1" applyAlignment="1">
      <alignment horizontal="center" vertical="center" shrinkToFit="1"/>
    </xf>
    <xf numFmtId="41" fontId="26" fillId="2" borderId="263" xfId="7" applyFont="1" applyFill="1" applyBorder="1" applyAlignment="1">
      <alignment horizontal="center" vertical="center"/>
    </xf>
    <xf numFmtId="41" fontId="26" fillId="2" borderId="184" xfId="7" applyFont="1" applyFill="1" applyBorder="1" applyAlignment="1">
      <alignment horizontal="center" vertical="center"/>
    </xf>
    <xf numFmtId="41" fontId="26" fillId="2" borderId="265" xfId="7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0" fontId="26" fillId="3" borderId="316" xfId="0" applyFont="1" applyFill="1" applyBorder="1" applyAlignment="1">
      <alignment horizontal="center" vertical="center"/>
    </xf>
    <xf numFmtId="0" fontId="26" fillId="3" borderId="317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0" fontId="26" fillId="60" borderId="312" xfId="0" applyFont="1" applyFill="1" applyBorder="1" applyAlignment="1">
      <alignment horizontal="center" vertical="center" wrapText="1"/>
    </xf>
    <xf numFmtId="0" fontId="26" fillId="4" borderId="312" xfId="0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horizontal="center" vertical="center"/>
    </xf>
    <xf numFmtId="0" fontId="95" fillId="0" borderId="0" xfId="0" applyFont="1" applyAlignment="1">
      <alignment horizontal="left" vertical="center" shrinkToFit="1"/>
    </xf>
    <xf numFmtId="0" fontId="94" fillId="6" borderId="331" xfId="0" applyFont="1" applyFill="1" applyBorder="1" applyAlignment="1">
      <alignment horizontal="center" vertical="center"/>
    </xf>
    <xf numFmtId="0" fontId="94" fillId="6" borderId="314" xfId="0" applyFont="1" applyFill="1" applyBorder="1" applyAlignment="1">
      <alignment horizontal="center" vertical="center" shrinkToFit="1"/>
    </xf>
    <xf numFmtId="0" fontId="94" fillId="6" borderId="322" xfId="0" applyFont="1" applyFill="1" applyBorder="1" applyAlignment="1">
      <alignment horizontal="center" vertical="center" shrinkToFit="1"/>
    </xf>
    <xf numFmtId="0" fontId="94" fillId="6" borderId="315" xfId="0" applyFont="1" applyFill="1" applyBorder="1" applyAlignment="1">
      <alignment horizontal="center" vertical="center" shrinkToFit="1"/>
    </xf>
    <xf numFmtId="0" fontId="94" fillId="4" borderId="323" xfId="55920" applyFont="1" applyFill="1" applyBorder="1" applyAlignment="1">
      <alignment horizontal="center" vertical="center" wrapText="1"/>
    </xf>
    <xf numFmtId="0" fontId="94" fillId="4" borderId="324" xfId="55920" applyFont="1" applyFill="1" applyBorder="1" applyAlignment="1">
      <alignment horizontal="center" vertical="center" wrapText="1"/>
    </xf>
    <xf numFmtId="0" fontId="94" fillId="61" borderId="324" xfId="55920" applyFont="1" applyFill="1" applyBorder="1" applyAlignment="1">
      <alignment horizontal="center" vertical="center" wrapText="1"/>
    </xf>
    <xf numFmtId="0" fontId="94" fillId="61" borderId="184" xfId="55920" applyFont="1" applyFill="1" applyBorder="1" applyAlignment="1">
      <alignment horizontal="center" vertical="center" wrapText="1"/>
    </xf>
    <xf numFmtId="0" fontId="94" fillId="4" borderId="323" xfId="55920" applyFont="1" applyFill="1" applyBorder="1" applyAlignment="1">
      <alignment horizontal="center" vertical="center"/>
    </xf>
    <xf numFmtId="0" fontId="94" fillId="6" borderId="265" xfId="0" applyFont="1" applyFill="1" applyBorder="1" applyAlignment="1">
      <alignment horizontal="center" vertical="center" shrinkToFit="1"/>
    </xf>
    <xf numFmtId="0" fontId="94" fillId="6" borderId="1" xfId="0" applyFont="1" applyFill="1" applyBorder="1" applyAlignment="1">
      <alignment horizontal="center" vertical="center" shrinkToFit="1"/>
    </xf>
    <xf numFmtId="0" fontId="94" fillId="4" borderId="265" xfId="55920" applyFont="1" applyFill="1" applyBorder="1" applyAlignment="1">
      <alignment horizontal="center" vertical="center" wrapText="1"/>
    </xf>
    <xf numFmtId="0" fontId="94" fillId="4" borderId="1" xfId="55920" applyFont="1" applyFill="1" applyBorder="1" applyAlignment="1">
      <alignment horizontal="center" vertical="center" wrapText="1"/>
    </xf>
    <xf numFmtId="0" fontId="94" fillId="61" borderId="329" xfId="55920" applyFont="1" applyFill="1" applyBorder="1" applyAlignment="1">
      <alignment horizontal="center" vertical="center" wrapText="1"/>
    </xf>
    <xf numFmtId="0" fontId="94" fillId="61" borderId="330" xfId="55920" applyFont="1" applyFill="1" applyBorder="1" applyAlignment="1">
      <alignment horizontal="center" vertical="center" wrapText="1"/>
    </xf>
    <xf numFmtId="0" fontId="94" fillId="61" borderId="326" xfId="55920" applyFont="1" applyFill="1" applyBorder="1" applyAlignment="1">
      <alignment horizontal="center" vertical="center" wrapText="1"/>
    </xf>
    <xf numFmtId="0" fontId="94" fillId="61" borderId="325" xfId="55920" applyFont="1" applyFill="1" applyBorder="1" applyAlignment="1">
      <alignment horizontal="center" vertical="center" wrapText="1"/>
    </xf>
    <xf numFmtId="0" fontId="94" fillId="6" borderId="265" xfId="0" applyFont="1" applyFill="1" applyBorder="1" applyAlignment="1">
      <alignment horizontal="center" vertical="center" wrapText="1" shrinkToFit="1"/>
    </xf>
    <xf numFmtId="0" fontId="94" fillId="6" borderId="1" xfId="0" applyFont="1" applyFill="1" applyBorder="1" applyAlignment="1">
      <alignment horizontal="center" vertical="center" wrapText="1" shrinkToFit="1"/>
    </xf>
    <xf numFmtId="0" fontId="94" fillId="6" borderId="328" xfId="0" applyFont="1" applyFill="1" applyBorder="1" applyAlignment="1">
      <alignment horizontal="center" vertical="center" wrapText="1" shrinkToFit="1"/>
    </xf>
    <xf numFmtId="0" fontId="94" fillId="6" borderId="332" xfId="0" applyFont="1" applyFill="1" applyBorder="1" applyAlignment="1">
      <alignment horizontal="center" vertical="center" wrapText="1" shrinkToFit="1"/>
    </xf>
    <xf numFmtId="0" fontId="94" fillId="4" borderId="326" xfId="55920" applyFont="1" applyFill="1" applyBorder="1" applyAlignment="1">
      <alignment horizontal="center" vertical="center" wrapText="1"/>
    </xf>
    <xf numFmtId="0" fontId="94" fillId="4" borderId="4" xfId="55920" applyFont="1" applyFill="1" applyBorder="1" applyAlignment="1">
      <alignment horizontal="center" vertical="center" wrapText="1"/>
    </xf>
    <xf numFmtId="0" fontId="94" fillId="61" borderId="333" xfId="55920" applyFont="1" applyFill="1" applyBorder="1" applyAlignment="1">
      <alignment horizontal="center" vertical="center" wrapText="1"/>
    </xf>
    <xf numFmtId="0" fontId="94" fillId="61" borderId="322" xfId="55920" applyFont="1" applyFill="1" applyBorder="1" applyAlignment="1">
      <alignment horizontal="center" vertical="center" wrapText="1"/>
    </xf>
    <xf numFmtId="0" fontId="94" fillId="61" borderId="315" xfId="55920" applyFont="1" applyFill="1" applyBorder="1" applyAlignment="1">
      <alignment horizontal="center" vertical="center" wrapText="1"/>
    </xf>
    <xf numFmtId="0" fontId="94" fillId="61" borderId="265" xfId="55920" applyFont="1" applyFill="1" applyBorder="1" applyAlignment="1">
      <alignment horizontal="center" vertical="center" wrapText="1"/>
    </xf>
    <xf numFmtId="0" fontId="94" fillId="61" borderId="1" xfId="55920" applyFont="1" applyFill="1" applyBorder="1" applyAlignment="1">
      <alignment horizontal="center" vertical="center" wrapText="1"/>
    </xf>
    <xf numFmtId="0" fontId="94" fillId="6" borderId="4" xfId="0" applyFont="1" applyFill="1" applyBorder="1" applyAlignment="1">
      <alignment horizontal="center" vertical="center" shrinkToFit="1"/>
    </xf>
    <xf numFmtId="0" fontId="94" fillId="61" borderId="2" xfId="55920" applyFont="1" applyFill="1" applyBorder="1" applyAlignment="1">
      <alignment horizontal="center" vertical="center" wrapText="1"/>
    </xf>
    <xf numFmtId="0" fontId="94" fillId="61" borderId="4" xfId="55920" applyFont="1" applyFill="1" applyBorder="1" applyAlignment="1">
      <alignment horizontal="center" vertical="center" wrapText="1"/>
    </xf>
    <xf numFmtId="0" fontId="94" fillId="4" borderId="314" xfId="55920" applyFont="1" applyFill="1" applyBorder="1" applyAlignment="1">
      <alignment horizontal="center" vertical="center"/>
    </xf>
    <xf numFmtId="0" fontId="94" fillId="4" borderId="322" xfId="55920" applyFont="1" applyFill="1" applyBorder="1" applyAlignment="1">
      <alignment horizontal="center" vertical="center"/>
    </xf>
    <xf numFmtId="0" fontId="94" fillId="4" borderId="335" xfId="55920" applyFont="1" applyFill="1" applyBorder="1" applyAlignment="1">
      <alignment horizontal="center" vertical="center"/>
    </xf>
    <xf numFmtId="0" fontId="94" fillId="61" borderId="314" xfId="55920" applyFont="1" applyFill="1" applyBorder="1" applyAlignment="1">
      <alignment horizontal="center" vertical="center" wrapText="1"/>
    </xf>
    <xf numFmtId="0" fontId="94" fillId="61" borderId="334" xfId="55920" applyFont="1" applyFill="1" applyBorder="1" applyAlignment="1">
      <alignment horizontal="center" vertical="center" wrapText="1"/>
    </xf>
    <xf numFmtId="0" fontId="94" fillId="61" borderId="333" xfId="55920" applyFont="1" applyFill="1" applyBorder="1" applyAlignment="1">
      <alignment horizontal="center" vertical="center"/>
    </xf>
    <xf numFmtId="0" fontId="94" fillId="61" borderId="322" xfId="55920" applyFont="1" applyFill="1" applyBorder="1" applyAlignment="1">
      <alignment horizontal="center" vertical="center"/>
    </xf>
    <xf numFmtId="0" fontId="94" fillId="6" borderId="327" xfId="0" applyFont="1" applyFill="1" applyBorder="1" applyAlignment="1">
      <alignment horizontal="center" vertical="center" shrinkToFit="1"/>
    </xf>
  </cellXfs>
  <cellStyles count="55927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10" xfId="55925" xr:uid="{00000000-0005-0000-0000-00000ED80000}"/>
    <cellStyle name="표준 15 2" xfId="210" xr:uid="{00000000-0005-0000-0000-00000FD80000}"/>
    <cellStyle name="표준 15 3" xfId="411" xr:uid="{00000000-0005-0000-0000-000010D80000}"/>
    <cellStyle name="표준 15 3 2" xfId="2163" xr:uid="{00000000-0005-0000-0000-000011D80000}"/>
    <cellStyle name="표준 15 3 2 2" xfId="30022" xr:uid="{00000000-0005-0000-0000-000012D80000}"/>
    <cellStyle name="표준 15 3 3" xfId="1526" xr:uid="{00000000-0005-0000-0000-000013D80000}"/>
    <cellStyle name="표준 15 3 3 2" xfId="29385" xr:uid="{00000000-0005-0000-0000-000014D80000}"/>
    <cellStyle name="표준 15 3 4" xfId="873" xr:uid="{00000000-0005-0000-0000-000015D80000}"/>
    <cellStyle name="표준 15 3 4 2" xfId="28732" xr:uid="{00000000-0005-0000-0000-000016D80000}"/>
    <cellStyle name="표준 15 3 5" xfId="28271" xr:uid="{00000000-0005-0000-0000-000017D80000}"/>
    <cellStyle name="표준 15 4" xfId="309" xr:uid="{00000000-0005-0000-0000-000018D80000}"/>
    <cellStyle name="표준 15 4 2" xfId="2061" xr:uid="{00000000-0005-0000-0000-000019D80000}"/>
    <cellStyle name="표준 15 4 2 2" xfId="29920" xr:uid="{00000000-0005-0000-0000-00001AD80000}"/>
    <cellStyle name="표준 15 4 3" xfId="1424" xr:uid="{00000000-0005-0000-0000-00001BD80000}"/>
    <cellStyle name="표준 15 4 3 2" xfId="29283" xr:uid="{00000000-0005-0000-0000-00001CD80000}"/>
    <cellStyle name="표준 15 4 4" xfId="771" xr:uid="{00000000-0005-0000-0000-00001DD80000}"/>
    <cellStyle name="표준 15 4 4 2" xfId="28630" xr:uid="{00000000-0005-0000-0000-00001ED80000}"/>
    <cellStyle name="표준 15 4 5" xfId="28169" xr:uid="{00000000-0005-0000-0000-00001FD80000}"/>
    <cellStyle name="표준 15 5" xfId="1809" xr:uid="{00000000-0005-0000-0000-000020D80000}"/>
    <cellStyle name="표준 15 5 2" xfId="29668" xr:uid="{00000000-0005-0000-0000-000021D80000}"/>
    <cellStyle name="표준 15 6" xfId="1162" xr:uid="{00000000-0005-0000-0000-000022D80000}"/>
    <cellStyle name="표준 15 6 2" xfId="29021" xr:uid="{00000000-0005-0000-0000-000023D80000}"/>
    <cellStyle name="표준 15 7" xfId="671" xr:uid="{00000000-0005-0000-0000-000024D80000}"/>
    <cellStyle name="표준 15 7 2" xfId="28530" xr:uid="{00000000-0005-0000-0000-000025D80000}"/>
    <cellStyle name="표준 15 8" xfId="28049" xr:uid="{00000000-0005-0000-0000-000026D80000}"/>
    <cellStyle name="표준 15 8 2" xfId="55905" xr:uid="{00000000-0005-0000-0000-000027D80000}"/>
    <cellStyle name="표준 15 8 2 2" xfId="55923" xr:uid="{00000000-0005-0000-0000-000028D80000}"/>
    <cellStyle name="표준 15 8 2 2 2" xfId="55924" xr:uid="{00000000-0005-0000-0000-000029D80000}"/>
    <cellStyle name="표준 15 9" xfId="28074" xr:uid="{00000000-0005-0000-0000-00002AD80000}"/>
    <cellStyle name="표준 16" xfId="40" xr:uid="{00000000-0005-0000-0000-00002BD80000}"/>
    <cellStyle name="표준 16 2" xfId="211" xr:uid="{00000000-0005-0000-0000-00002CD80000}"/>
    <cellStyle name="표준 16 3" xfId="414" xr:uid="{00000000-0005-0000-0000-00002DD80000}"/>
    <cellStyle name="표준 16 3 2" xfId="2166" xr:uid="{00000000-0005-0000-0000-00002ED80000}"/>
    <cellStyle name="표준 16 3 2 2" xfId="30025" xr:uid="{00000000-0005-0000-0000-00002FD80000}"/>
    <cellStyle name="표준 16 3 3" xfId="1529" xr:uid="{00000000-0005-0000-0000-000030D80000}"/>
    <cellStyle name="표준 16 3 3 2" xfId="29388" xr:uid="{00000000-0005-0000-0000-000031D80000}"/>
    <cellStyle name="표준 16 3 4" xfId="876" xr:uid="{00000000-0005-0000-0000-000032D80000}"/>
    <cellStyle name="표준 16 3 4 2" xfId="28735" xr:uid="{00000000-0005-0000-0000-000033D80000}"/>
    <cellStyle name="표준 16 3 5" xfId="28274" xr:uid="{00000000-0005-0000-0000-000034D80000}"/>
    <cellStyle name="표준 16 4" xfId="312" xr:uid="{00000000-0005-0000-0000-000035D80000}"/>
    <cellStyle name="표준 16 4 2" xfId="2064" xr:uid="{00000000-0005-0000-0000-000036D80000}"/>
    <cellStyle name="표준 16 4 2 2" xfId="29923" xr:uid="{00000000-0005-0000-0000-000037D80000}"/>
    <cellStyle name="표준 16 4 3" xfId="1427" xr:uid="{00000000-0005-0000-0000-000038D80000}"/>
    <cellStyle name="표준 16 4 3 2" xfId="29286" xr:uid="{00000000-0005-0000-0000-000039D80000}"/>
    <cellStyle name="표준 16 4 4" xfId="774" xr:uid="{00000000-0005-0000-0000-00003AD80000}"/>
    <cellStyle name="표준 16 4 4 2" xfId="28633" xr:uid="{00000000-0005-0000-0000-00003BD80000}"/>
    <cellStyle name="표준 16 4 5" xfId="28172" xr:uid="{00000000-0005-0000-0000-00003CD80000}"/>
    <cellStyle name="표준 16 5" xfId="1812" xr:uid="{00000000-0005-0000-0000-00003DD80000}"/>
    <cellStyle name="표준 16 5 2" xfId="29671" xr:uid="{00000000-0005-0000-0000-00003ED80000}"/>
    <cellStyle name="표준 16 6" xfId="1165" xr:uid="{00000000-0005-0000-0000-00003FD80000}"/>
    <cellStyle name="표준 16 6 2" xfId="29024" xr:uid="{00000000-0005-0000-0000-000040D80000}"/>
    <cellStyle name="표준 16 7" xfId="674" xr:uid="{00000000-0005-0000-0000-000041D80000}"/>
    <cellStyle name="표준 16 7 2" xfId="28533" xr:uid="{00000000-0005-0000-0000-000042D80000}"/>
    <cellStyle name="표준 16 8" xfId="28064" xr:uid="{00000000-0005-0000-0000-000043D80000}"/>
    <cellStyle name="표준 16 8 2" xfId="55915" xr:uid="{00000000-0005-0000-0000-000044D80000}"/>
    <cellStyle name="표준 16 9" xfId="28077" xr:uid="{00000000-0005-0000-0000-000045D80000}"/>
    <cellStyle name="표준 17" xfId="25" xr:uid="{00000000-0005-0000-0000-000046D80000}"/>
    <cellStyle name="표준 17 10" xfId="666" xr:uid="{00000000-0005-0000-0000-000047D80000}"/>
    <cellStyle name="표준 17 10 2" xfId="1801" xr:uid="{00000000-0005-0000-0000-000048D80000}"/>
    <cellStyle name="표준 17 10 2 2" xfId="29660" xr:uid="{00000000-0005-0000-0000-000049D80000}"/>
    <cellStyle name="표준 17 10 3" xfId="28525" xr:uid="{00000000-0005-0000-0000-00004AD80000}"/>
    <cellStyle name="표준 17 11" xfId="1150" xr:uid="{00000000-0005-0000-0000-00004BD80000}"/>
    <cellStyle name="표준 17 11 2" xfId="29009" xr:uid="{00000000-0005-0000-0000-00004CD80000}"/>
    <cellStyle name="표준 17 12" xfId="670" xr:uid="{00000000-0005-0000-0000-00004DD80000}"/>
    <cellStyle name="표준 17 12 2" xfId="28529" xr:uid="{00000000-0005-0000-0000-00004ED80000}"/>
    <cellStyle name="표준 17 13" xfId="28072" xr:uid="{00000000-0005-0000-0000-00004FD80000}"/>
    <cellStyle name="표준 17 2" xfId="39" xr:uid="{00000000-0005-0000-0000-000050D80000}"/>
    <cellStyle name="표준 17 2 2" xfId="413" xr:uid="{00000000-0005-0000-0000-000051D80000}"/>
    <cellStyle name="표준 17 2 2 2" xfId="2165" xr:uid="{00000000-0005-0000-0000-000052D80000}"/>
    <cellStyle name="표준 17 2 2 2 2" xfId="30024" xr:uid="{00000000-0005-0000-0000-000053D80000}"/>
    <cellStyle name="표준 17 2 2 3" xfId="1528" xr:uid="{00000000-0005-0000-0000-000054D80000}"/>
    <cellStyle name="표준 17 2 2 3 2" xfId="29387" xr:uid="{00000000-0005-0000-0000-000055D80000}"/>
    <cellStyle name="표준 17 2 2 4" xfId="875" xr:uid="{00000000-0005-0000-0000-000056D80000}"/>
    <cellStyle name="표준 17 2 2 4 2" xfId="28734" xr:uid="{00000000-0005-0000-0000-000057D80000}"/>
    <cellStyle name="표준 17 2 2 5" xfId="28273" xr:uid="{00000000-0005-0000-0000-000058D80000}"/>
    <cellStyle name="표준 17 2 3" xfId="311" xr:uid="{00000000-0005-0000-0000-000059D80000}"/>
    <cellStyle name="표준 17 2 3 2" xfId="2063" xr:uid="{00000000-0005-0000-0000-00005AD80000}"/>
    <cellStyle name="표준 17 2 3 2 2" xfId="29922" xr:uid="{00000000-0005-0000-0000-00005BD80000}"/>
    <cellStyle name="표준 17 2 3 3" xfId="1426" xr:uid="{00000000-0005-0000-0000-00005CD80000}"/>
    <cellStyle name="표준 17 2 3 3 2" xfId="29285" xr:uid="{00000000-0005-0000-0000-00005DD80000}"/>
    <cellStyle name="표준 17 2 3 4" xfId="773" xr:uid="{00000000-0005-0000-0000-00005ED80000}"/>
    <cellStyle name="표준 17 2 3 4 2" xfId="28632" xr:uid="{00000000-0005-0000-0000-00005FD80000}"/>
    <cellStyle name="표준 17 2 3 5" xfId="28171" xr:uid="{00000000-0005-0000-0000-000060D80000}"/>
    <cellStyle name="표준 17 2 4" xfId="644" xr:uid="{00000000-0005-0000-0000-000061D80000}"/>
    <cellStyle name="표준 17 2 4 2" xfId="2396" xr:uid="{00000000-0005-0000-0000-000062D80000}"/>
    <cellStyle name="표준 17 2 4 2 2" xfId="30255" xr:uid="{00000000-0005-0000-0000-000063D80000}"/>
    <cellStyle name="표준 17 2 4 3" xfId="1759" xr:uid="{00000000-0005-0000-0000-000064D80000}"/>
    <cellStyle name="표준 17 2 4 3 2" xfId="29618" xr:uid="{00000000-0005-0000-0000-000065D80000}"/>
    <cellStyle name="표준 17 2 4 4" xfId="1106" xr:uid="{00000000-0005-0000-0000-000066D80000}"/>
    <cellStyle name="표준 17 2 4 4 2" xfId="28965" xr:uid="{00000000-0005-0000-0000-000067D80000}"/>
    <cellStyle name="표준 17 2 4 5" xfId="28057" xr:uid="{00000000-0005-0000-0000-000068D80000}"/>
    <cellStyle name="표준 17 2 4 5 2" xfId="55911" xr:uid="{00000000-0005-0000-0000-000069D80000}"/>
    <cellStyle name="표준 17 2 4 6" xfId="28504" xr:uid="{00000000-0005-0000-0000-00006AD80000}"/>
    <cellStyle name="표준 17 2 5" xfId="1811" xr:uid="{00000000-0005-0000-0000-00006BD80000}"/>
    <cellStyle name="표준 17 2 5 2" xfId="29670" xr:uid="{00000000-0005-0000-0000-00006CD80000}"/>
    <cellStyle name="표준 17 2 6" xfId="1164" xr:uid="{00000000-0005-0000-0000-00006DD80000}"/>
    <cellStyle name="표준 17 2 6 2" xfId="29023" xr:uid="{00000000-0005-0000-0000-00006ED80000}"/>
    <cellStyle name="표준 17 2 7" xfId="673" xr:uid="{00000000-0005-0000-0000-00006FD80000}"/>
    <cellStyle name="표준 17 2 7 2" xfId="28532" xr:uid="{00000000-0005-0000-0000-000070D80000}"/>
    <cellStyle name="표준 17 2 8" xfId="28076" xr:uid="{00000000-0005-0000-0000-000071D80000}"/>
    <cellStyle name="표준 17 3" xfId="41" xr:uid="{00000000-0005-0000-0000-000072D80000}"/>
    <cellStyle name="표준 17 3 2" xfId="415" xr:uid="{00000000-0005-0000-0000-000073D80000}"/>
    <cellStyle name="표준 17 3 2 2" xfId="2167" xr:uid="{00000000-0005-0000-0000-000074D80000}"/>
    <cellStyle name="표준 17 3 2 2 2" xfId="30026" xr:uid="{00000000-0005-0000-0000-000075D80000}"/>
    <cellStyle name="표준 17 3 2 3" xfId="1530" xr:uid="{00000000-0005-0000-0000-000076D80000}"/>
    <cellStyle name="표준 17 3 2 3 2" xfId="29389" xr:uid="{00000000-0005-0000-0000-000077D80000}"/>
    <cellStyle name="표준 17 3 2 4" xfId="877" xr:uid="{00000000-0005-0000-0000-000078D80000}"/>
    <cellStyle name="표준 17 3 2 4 2" xfId="28736" xr:uid="{00000000-0005-0000-0000-000079D80000}"/>
    <cellStyle name="표준 17 3 2 5" xfId="28275" xr:uid="{00000000-0005-0000-0000-00007AD80000}"/>
    <cellStyle name="표준 17 3 3" xfId="313" xr:uid="{00000000-0005-0000-0000-00007BD80000}"/>
    <cellStyle name="표준 17 3 3 2" xfId="2065" xr:uid="{00000000-0005-0000-0000-00007CD80000}"/>
    <cellStyle name="표준 17 3 3 2 2" xfId="29924" xr:uid="{00000000-0005-0000-0000-00007DD80000}"/>
    <cellStyle name="표준 17 3 3 3" xfId="1428" xr:uid="{00000000-0005-0000-0000-00007ED80000}"/>
    <cellStyle name="표준 17 3 3 3 2" xfId="29287" xr:uid="{00000000-0005-0000-0000-00007FD80000}"/>
    <cellStyle name="표준 17 3 3 4" xfId="775" xr:uid="{00000000-0005-0000-0000-000080D80000}"/>
    <cellStyle name="표준 17 3 3 4 2" xfId="28634" xr:uid="{00000000-0005-0000-0000-000081D80000}"/>
    <cellStyle name="표준 17 3 3 5" xfId="28173" xr:uid="{00000000-0005-0000-0000-000082D80000}"/>
    <cellStyle name="표준 17 3 4" xfId="1813" xr:uid="{00000000-0005-0000-0000-000083D80000}"/>
    <cellStyle name="표준 17 3 4 2" xfId="29672" xr:uid="{00000000-0005-0000-0000-000084D80000}"/>
    <cellStyle name="표준 17 3 5" xfId="1166" xr:uid="{00000000-0005-0000-0000-000085D80000}"/>
    <cellStyle name="표준 17 3 5 2" xfId="29025" xr:uid="{00000000-0005-0000-0000-000086D80000}"/>
    <cellStyle name="표준 17 3 6" xfId="675" xr:uid="{00000000-0005-0000-0000-000087D80000}"/>
    <cellStyle name="표준 17 3 6 2" xfId="28534" xr:uid="{00000000-0005-0000-0000-000088D80000}"/>
    <cellStyle name="표준 17 3 7" xfId="28065" xr:uid="{00000000-0005-0000-0000-000089D80000}"/>
    <cellStyle name="표준 17 3 7 2" xfId="55916" xr:uid="{00000000-0005-0000-0000-00008AD80000}"/>
    <cellStyle name="표준 17 3 8" xfId="28078" xr:uid="{00000000-0005-0000-0000-00008BD80000}"/>
    <cellStyle name="표준 17 4" xfId="45" xr:uid="{00000000-0005-0000-0000-00008CD80000}"/>
    <cellStyle name="표준 17 4 2" xfId="419" xr:uid="{00000000-0005-0000-0000-00008DD80000}"/>
    <cellStyle name="표준 17 4 2 2" xfId="2171" xr:uid="{00000000-0005-0000-0000-00008ED80000}"/>
    <cellStyle name="표준 17 4 2 2 2" xfId="30030" xr:uid="{00000000-0005-0000-0000-00008FD80000}"/>
    <cellStyle name="표준 17 4 2 3" xfId="1534" xr:uid="{00000000-0005-0000-0000-000090D80000}"/>
    <cellStyle name="표준 17 4 2 3 2" xfId="29393" xr:uid="{00000000-0005-0000-0000-000091D80000}"/>
    <cellStyle name="표준 17 4 2 4" xfId="881" xr:uid="{00000000-0005-0000-0000-000092D80000}"/>
    <cellStyle name="표준 17 4 2 4 2" xfId="28740" xr:uid="{00000000-0005-0000-0000-000093D80000}"/>
    <cellStyle name="표준 17 4 2 5" xfId="28279" xr:uid="{00000000-0005-0000-0000-000094D80000}"/>
    <cellStyle name="표준 17 4 3" xfId="317" xr:uid="{00000000-0005-0000-0000-000095D80000}"/>
    <cellStyle name="표준 17 4 3 2" xfId="2069" xr:uid="{00000000-0005-0000-0000-000096D80000}"/>
    <cellStyle name="표준 17 4 3 2 2" xfId="29928" xr:uid="{00000000-0005-0000-0000-000097D80000}"/>
    <cellStyle name="표준 17 4 3 3" xfId="1432" xr:uid="{00000000-0005-0000-0000-000098D80000}"/>
    <cellStyle name="표준 17 4 3 3 2" xfId="29291" xr:uid="{00000000-0005-0000-0000-000099D80000}"/>
    <cellStyle name="표준 17 4 3 4" xfId="779" xr:uid="{00000000-0005-0000-0000-00009AD80000}"/>
    <cellStyle name="표준 17 4 3 4 2" xfId="28638" xr:uid="{00000000-0005-0000-0000-00009BD80000}"/>
    <cellStyle name="표준 17 4 3 5" xfId="28177" xr:uid="{00000000-0005-0000-0000-00009CD80000}"/>
    <cellStyle name="표준 17 4 4" xfId="1817" xr:uid="{00000000-0005-0000-0000-00009DD80000}"/>
    <cellStyle name="표준 17 4 4 2" xfId="29676" xr:uid="{00000000-0005-0000-0000-00009ED80000}"/>
    <cellStyle name="표준 17 4 5" xfId="1170" xr:uid="{00000000-0005-0000-0000-00009FD80000}"/>
    <cellStyle name="표준 17 4 5 2" xfId="29029" xr:uid="{00000000-0005-0000-0000-0000A0D80000}"/>
    <cellStyle name="표준 17 4 6" xfId="679" xr:uid="{00000000-0005-0000-0000-0000A1D80000}"/>
    <cellStyle name="표준 17 4 6 2" xfId="28538" xr:uid="{00000000-0005-0000-0000-0000A2D80000}"/>
    <cellStyle name="표준 17 4 7" xfId="28082" xr:uid="{00000000-0005-0000-0000-0000A3D80000}"/>
    <cellStyle name="표준 17 5" xfId="48" xr:uid="{00000000-0005-0000-0000-0000A4D80000}"/>
    <cellStyle name="표준 17 5 2" xfId="422" xr:uid="{00000000-0005-0000-0000-0000A5D80000}"/>
    <cellStyle name="표준 17 5 2 2" xfId="2174" xr:uid="{00000000-0005-0000-0000-0000A6D80000}"/>
    <cellStyle name="표준 17 5 2 2 2" xfId="30033" xr:uid="{00000000-0005-0000-0000-0000A7D80000}"/>
    <cellStyle name="표준 17 5 2 3" xfId="1537" xr:uid="{00000000-0005-0000-0000-0000A8D80000}"/>
    <cellStyle name="표준 17 5 2 3 2" xfId="29396" xr:uid="{00000000-0005-0000-0000-0000A9D80000}"/>
    <cellStyle name="표준 17 5 2 4" xfId="884" xr:uid="{00000000-0005-0000-0000-0000AAD80000}"/>
    <cellStyle name="표준 17 5 2 4 2" xfId="28743" xr:uid="{00000000-0005-0000-0000-0000ABD80000}"/>
    <cellStyle name="표준 17 5 2 5" xfId="28282" xr:uid="{00000000-0005-0000-0000-0000ACD80000}"/>
    <cellStyle name="표준 17 5 3" xfId="320" xr:uid="{00000000-0005-0000-0000-0000ADD80000}"/>
    <cellStyle name="표준 17 5 3 2" xfId="2072" xr:uid="{00000000-0005-0000-0000-0000AED80000}"/>
    <cellStyle name="표준 17 5 3 2 2" xfId="29931" xr:uid="{00000000-0005-0000-0000-0000AFD80000}"/>
    <cellStyle name="표준 17 5 3 3" xfId="1435" xr:uid="{00000000-0005-0000-0000-0000B0D80000}"/>
    <cellStyle name="표준 17 5 3 3 2" xfId="29294" xr:uid="{00000000-0005-0000-0000-0000B1D80000}"/>
    <cellStyle name="표준 17 5 3 4" xfId="782" xr:uid="{00000000-0005-0000-0000-0000B2D80000}"/>
    <cellStyle name="표준 17 5 3 4 2" xfId="28641" xr:uid="{00000000-0005-0000-0000-0000B3D80000}"/>
    <cellStyle name="표준 17 5 3 5" xfId="28180" xr:uid="{00000000-0005-0000-0000-0000B4D80000}"/>
    <cellStyle name="표준 17 5 4" xfId="1820" xr:uid="{00000000-0005-0000-0000-0000B5D80000}"/>
    <cellStyle name="표준 17 5 4 2" xfId="29679" xr:uid="{00000000-0005-0000-0000-0000B6D80000}"/>
    <cellStyle name="표준 17 5 5" xfId="1173" xr:uid="{00000000-0005-0000-0000-0000B7D80000}"/>
    <cellStyle name="표준 17 5 5 2" xfId="29032" xr:uid="{00000000-0005-0000-0000-0000B8D80000}"/>
    <cellStyle name="표준 17 5 6" xfId="682" xr:uid="{00000000-0005-0000-0000-0000B9D80000}"/>
    <cellStyle name="표준 17 5 6 2" xfId="28541" xr:uid="{00000000-0005-0000-0000-0000BAD80000}"/>
    <cellStyle name="표준 17 5 7" xfId="28085" xr:uid="{00000000-0005-0000-0000-0000BBD80000}"/>
    <cellStyle name="표준 17 6" xfId="212" xr:uid="{00000000-0005-0000-0000-0000BCD80000}"/>
    <cellStyle name="표준 17 7" xfId="410" xr:uid="{00000000-0005-0000-0000-0000BDD80000}"/>
    <cellStyle name="표준 17 7 2" xfId="2162" xr:uid="{00000000-0005-0000-0000-0000BED80000}"/>
    <cellStyle name="표준 17 7 2 2" xfId="30021" xr:uid="{00000000-0005-0000-0000-0000BFD80000}"/>
    <cellStyle name="표준 17 7 3" xfId="1525" xr:uid="{00000000-0005-0000-0000-0000C0D80000}"/>
    <cellStyle name="표준 17 7 3 2" xfId="29384" xr:uid="{00000000-0005-0000-0000-0000C1D80000}"/>
    <cellStyle name="표준 17 7 4" xfId="872" xr:uid="{00000000-0005-0000-0000-0000C2D80000}"/>
    <cellStyle name="표준 17 7 4 2" xfId="28731" xr:uid="{00000000-0005-0000-0000-0000C3D80000}"/>
    <cellStyle name="표준 17 7 5" xfId="28270" xr:uid="{00000000-0005-0000-0000-0000C4D80000}"/>
    <cellStyle name="표준 17 8" xfId="308" xr:uid="{00000000-0005-0000-0000-0000C5D80000}"/>
    <cellStyle name="표준 17 8 2" xfId="2060" xr:uid="{00000000-0005-0000-0000-0000C6D80000}"/>
    <cellStyle name="표준 17 8 2 2" xfId="29919" xr:uid="{00000000-0005-0000-0000-0000C7D80000}"/>
    <cellStyle name="표준 17 8 3" xfId="1423" xr:uid="{00000000-0005-0000-0000-0000C8D80000}"/>
    <cellStyle name="표준 17 8 3 2" xfId="29282" xr:uid="{00000000-0005-0000-0000-0000C9D80000}"/>
    <cellStyle name="표준 17 8 4" xfId="770" xr:uid="{00000000-0005-0000-0000-0000CAD80000}"/>
    <cellStyle name="표준 17 8 4 2" xfId="28629" xr:uid="{00000000-0005-0000-0000-0000CBD80000}"/>
    <cellStyle name="표준 17 8 5" xfId="28168" xr:uid="{00000000-0005-0000-0000-0000CCD80000}"/>
    <cellStyle name="표준 17 9" xfId="650" xr:uid="{00000000-0005-0000-0000-0000CDD80000}"/>
    <cellStyle name="표준 17 9 2" xfId="2402" xr:uid="{00000000-0005-0000-0000-0000CED80000}"/>
    <cellStyle name="표준 17 9 2 2" xfId="30261" xr:uid="{00000000-0005-0000-0000-0000CFD80000}"/>
    <cellStyle name="표준 17 9 3" xfId="1765" xr:uid="{00000000-0005-0000-0000-0000D0D80000}"/>
    <cellStyle name="표준 17 9 3 2" xfId="29624" xr:uid="{00000000-0005-0000-0000-0000D1D80000}"/>
    <cellStyle name="표준 17 9 4" xfId="1111" xr:uid="{00000000-0005-0000-0000-0000D2D80000}"/>
    <cellStyle name="표준 17 9 4 2" xfId="28970" xr:uid="{00000000-0005-0000-0000-0000D3D80000}"/>
    <cellStyle name="표준 17 9 5" xfId="28042" xr:uid="{00000000-0005-0000-0000-0000D4D80000}"/>
    <cellStyle name="표준 17 9 5 2" xfId="55900" xr:uid="{00000000-0005-0000-0000-0000D5D80000}"/>
    <cellStyle name="표준 17 9 6" xfId="28509" xr:uid="{00000000-0005-0000-0000-0000D6D80000}"/>
    <cellStyle name="표준 18" xfId="43" xr:uid="{00000000-0005-0000-0000-0000D7D80000}"/>
    <cellStyle name="표준 18 2" xfId="213" xr:uid="{00000000-0005-0000-0000-0000D8D80000}"/>
    <cellStyle name="표준 18 3" xfId="417" xr:uid="{00000000-0005-0000-0000-0000D9D80000}"/>
    <cellStyle name="표준 18 3 2" xfId="2169" xr:uid="{00000000-0005-0000-0000-0000DAD80000}"/>
    <cellStyle name="표준 18 3 2 2" xfId="30028" xr:uid="{00000000-0005-0000-0000-0000DBD80000}"/>
    <cellStyle name="표준 18 3 3" xfId="1532" xr:uid="{00000000-0005-0000-0000-0000DCD80000}"/>
    <cellStyle name="표준 18 3 3 2" xfId="29391" xr:uid="{00000000-0005-0000-0000-0000DDD80000}"/>
    <cellStyle name="표준 18 3 4" xfId="879" xr:uid="{00000000-0005-0000-0000-0000DED80000}"/>
    <cellStyle name="표준 18 3 4 2" xfId="28738" xr:uid="{00000000-0005-0000-0000-0000DFD80000}"/>
    <cellStyle name="표준 18 3 5" xfId="28277" xr:uid="{00000000-0005-0000-0000-0000E0D80000}"/>
    <cellStyle name="표준 18 4" xfId="315" xr:uid="{00000000-0005-0000-0000-0000E1D80000}"/>
    <cellStyle name="표준 18 4 2" xfId="2067" xr:uid="{00000000-0005-0000-0000-0000E2D80000}"/>
    <cellStyle name="표준 18 4 2 2" xfId="29926" xr:uid="{00000000-0005-0000-0000-0000E3D80000}"/>
    <cellStyle name="표준 18 4 3" xfId="1430" xr:uid="{00000000-0005-0000-0000-0000E4D80000}"/>
    <cellStyle name="표준 18 4 3 2" xfId="29289" xr:uid="{00000000-0005-0000-0000-0000E5D80000}"/>
    <cellStyle name="표준 18 4 4" xfId="777" xr:uid="{00000000-0005-0000-0000-0000E6D80000}"/>
    <cellStyle name="표준 18 4 4 2" xfId="28636" xr:uid="{00000000-0005-0000-0000-0000E7D80000}"/>
    <cellStyle name="표준 18 4 5" xfId="28175" xr:uid="{00000000-0005-0000-0000-0000E8D80000}"/>
    <cellStyle name="표준 18 5" xfId="1815" xr:uid="{00000000-0005-0000-0000-0000E9D80000}"/>
    <cellStyle name="표준 18 5 2" xfId="29674" xr:uid="{00000000-0005-0000-0000-0000EAD80000}"/>
    <cellStyle name="표준 18 6" xfId="1168" xr:uid="{00000000-0005-0000-0000-0000EBD80000}"/>
    <cellStyle name="표준 18 6 2" xfId="29027" xr:uid="{00000000-0005-0000-0000-0000ECD80000}"/>
    <cellStyle name="표준 18 7" xfId="677" xr:uid="{00000000-0005-0000-0000-0000EDD80000}"/>
    <cellStyle name="표준 18 7 2" xfId="28536" xr:uid="{00000000-0005-0000-0000-0000EED80000}"/>
    <cellStyle name="표준 18 8" xfId="28066" xr:uid="{00000000-0005-0000-0000-0000EFD80000}"/>
    <cellStyle name="표준 18 8 2" xfId="55917" xr:uid="{00000000-0005-0000-0000-0000F0D80000}"/>
    <cellStyle name="표준 18 9" xfId="28080" xr:uid="{00000000-0005-0000-0000-0000F1D80000}"/>
    <cellStyle name="표준 19" xfId="46" xr:uid="{00000000-0005-0000-0000-0000F2D80000}"/>
    <cellStyle name="표준 19 2" xfId="214" xr:uid="{00000000-0005-0000-0000-0000F3D80000}"/>
    <cellStyle name="표준 19 3" xfId="420" xr:uid="{00000000-0005-0000-0000-0000F4D80000}"/>
    <cellStyle name="표준 19 3 2" xfId="2172" xr:uid="{00000000-0005-0000-0000-0000F5D80000}"/>
    <cellStyle name="표준 19 3 2 2" xfId="30031" xr:uid="{00000000-0005-0000-0000-0000F6D80000}"/>
    <cellStyle name="표준 19 3 3" xfId="1535" xr:uid="{00000000-0005-0000-0000-0000F7D80000}"/>
    <cellStyle name="표준 19 3 3 2" xfId="29394" xr:uid="{00000000-0005-0000-0000-0000F8D80000}"/>
    <cellStyle name="표준 19 3 4" xfId="882" xr:uid="{00000000-0005-0000-0000-0000F9D80000}"/>
    <cellStyle name="표준 19 3 4 2" xfId="28741" xr:uid="{00000000-0005-0000-0000-0000FAD80000}"/>
    <cellStyle name="표준 19 3 5" xfId="28280" xr:uid="{00000000-0005-0000-0000-0000FBD80000}"/>
    <cellStyle name="표준 19 4" xfId="318" xr:uid="{00000000-0005-0000-0000-0000FCD80000}"/>
    <cellStyle name="표준 19 4 2" xfId="2070" xr:uid="{00000000-0005-0000-0000-0000FDD80000}"/>
    <cellStyle name="표준 19 4 2 2" xfId="29929" xr:uid="{00000000-0005-0000-0000-0000FED80000}"/>
    <cellStyle name="표준 19 4 3" xfId="1433" xr:uid="{00000000-0005-0000-0000-0000FFD80000}"/>
    <cellStyle name="표준 19 4 3 2" xfId="29292" xr:uid="{00000000-0005-0000-0000-000000D90000}"/>
    <cellStyle name="표준 19 4 4" xfId="780" xr:uid="{00000000-0005-0000-0000-000001D90000}"/>
    <cellStyle name="표준 19 4 4 2" xfId="28639" xr:uid="{00000000-0005-0000-0000-000002D90000}"/>
    <cellStyle name="표준 19 4 5" xfId="28178" xr:uid="{00000000-0005-0000-0000-000003D90000}"/>
    <cellStyle name="표준 19 5" xfId="1818" xr:uid="{00000000-0005-0000-0000-000004D90000}"/>
    <cellStyle name="표준 19 5 2" xfId="29677" xr:uid="{00000000-0005-0000-0000-000005D90000}"/>
    <cellStyle name="표준 19 6" xfId="1171" xr:uid="{00000000-0005-0000-0000-000006D90000}"/>
    <cellStyle name="표준 19 6 2" xfId="29030" xr:uid="{00000000-0005-0000-0000-000007D90000}"/>
    <cellStyle name="표준 19 7" xfId="680" xr:uid="{00000000-0005-0000-0000-000008D90000}"/>
    <cellStyle name="표준 19 7 2" xfId="28539" xr:uid="{00000000-0005-0000-0000-000009D90000}"/>
    <cellStyle name="표준 19 8" xfId="28083" xr:uid="{00000000-0005-0000-0000-00000AD90000}"/>
    <cellStyle name="표준 2" xfId="2" xr:uid="{00000000-0005-0000-0000-00000BD90000}"/>
    <cellStyle name="표준 2 11" xfId="26" xr:uid="{00000000-0005-0000-0000-00000CD90000}"/>
    <cellStyle name="표준 2 12" xfId="55926" xr:uid="{00000000-0005-0000-0000-00000DD90000}"/>
    <cellStyle name="표준 2 2" xfId="4" xr:uid="{00000000-0005-0000-0000-00000ED90000}"/>
    <cellStyle name="표준 2 2 2" xfId="36" xr:uid="{00000000-0005-0000-0000-00000FD90000}"/>
    <cellStyle name="표준 2 2 2 2" xfId="291" xr:uid="{00000000-0005-0000-0000-000010D90000}"/>
    <cellStyle name="표준 2 2 3" xfId="199" xr:uid="{00000000-0005-0000-0000-000011D90000}"/>
    <cellStyle name="표준 2 2 3 2" xfId="28047" xr:uid="{00000000-0005-0000-0000-000012D90000}"/>
    <cellStyle name="표준 2 2 4" xfId="52" xr:uid="{00000000-0005-0000-0000-000013D90000}"/>
    <cellStyle name="표준 2 3" xfId="5" xr:uid="{00000000-0005-0000-0000-000014D90000}"/>
    <cellStyle name="표준 2 3 2" xfId="17" xr:uid="{00000000-0005-0000-0000-000015D90000}"/>
    <cellStyle name="표준 2 3 3" xfId="28046" xr:uid="{00000000-0005-0000-0000-000016D90000}"/>
    <cellStyle name="표준 2 34" xfId="23" xr:uid="{00000000-0005-0000-0000-000017D90000}"/>
    <cellStyle name="표준 2 35" xfId="24" xr:uid="{00000000-0005-0000-0000-000018D90000}"/>
    <cellStyle name="표준 2 36" xfId="21" xr:uid="{00000000-0005-0000-0000-000019D90000}"/>
    <cellStyle name="표준 2 4" xfId="10" xr:uid="{00000000-0005-0000-0000-00001AD90000}"/>
    <cellStyle name="표준 2 4 2" xfId="12" xr:uid="{00000000-0005-0000-0000-00001BD90000}"/>
    <cellStyle name="표준 2 4 2 2" xfId="28062" xr:uid="{00000000-0005-0000-0000-00001CD90000}"/>
    <cellStyle name="표준 2 5" xfId="15" xr:uid="{00000000-0005-0000-0000-00001DD90000}"/>
    <cellStyle name="표준 2 6" xfId="35" xr:uid="{00000000-0005-0000-0000-00001ED90000}"/>
    <cellStyle name="표준 2 8" xfId="34" xr:uid="{00000000-0005-0000-0000-00001FD90000}"/>
    <cellStyle name="표준 2 8 2" xfId="28073" xr:uid="{00000000-0005-0000-0000-000020D90000}"/>
    <cellStyle name="표준 20" xfId="215" xr:uid="{00000000-0005-0000-0000-000021D90000}"/>
    <cellStyle name="표준 21" xfId="216" xr:uid="{00000000-0005-0000-0000-000022D90000}"/>
    <cellStyle name="표준 22" xfId="217" xr:uid="{00000000-0005-0000-0000-000023D90000}"/>
    <cellStyle name="표준 23" xfId="218" xr:uid="{00000000-0005-0000-0000-000024D90000}"/>
    <cellStyle name="표준 24" xfId="219" xr:uid="{00000000-0005-0000-0000-000025D90000}"/>
    <cellStyle name="표준 25" xfId="220" xr:uid="{00000000-0005-0000-0000-000026D90000}"/>
    <cellStyle name="표준 26" xfId="221" xr:uid="{00000000-0005-0000-0000-000027D90000}"/>
    <cellStyle name="표준 27" xfId="204" xr:uid="{00000000-0005-0000-0000-000028D90000}"/>
    <cellStyle name="표준 28" xfId="228" xr:uid="{00000000-0005-0000-0000-000029D90000}"/>
    <cellStyle name="표준 28 10" xfId="693" xr:uid="{00000000-0005-0000-0000-00002AD90000}"/>
    <cellStyle name="표준 28 10 2" xfId="28552" xr:uid="{00000000-0005-0000-0000-00002BD90000}"/>
    <cellStyle name="표준 28 11" xfId="28048" xr:uid="{00000000-0005-0000-0000-00002CD90000}"/>
    <cellStyle name="표준 28 11 2" xfId="55904" xr:uid="{00000000-0005-0000-0000-00002DD90000}"/>
    <cellStyle name="표준 28 12" xfId="28091" xr:uid="{00000000-0005-0000-0000-00002ED90000}"/>
    <cellStyle name="표준 28 2" xfId="298" xr:uid="{00000000-0005-0000-0000-00002FD90000}"/>
    <cellStyle name="표준 28 2 2" xfId="500" xr:uid="{00000000-0005-0000-0000-000030D90000}"/>
    <cellStyle name="표준 28 2 2 2" xfId="2252" xr:uid="{00000000-0005-0000-0000-000031D90000}"/>
    <cellStyle name="표준 28 2 2 2 2" xfId="30111" xr:uid="{00000000-0005-0000-0000-000032D90000}"/>
    <cellStyle name="표준 28 2 2 3" xfId="1615" xr:uid="{00000000-0005-0000-0000-000033D90000}"/>
    <cellStyle name="표준 28 2 2 3 2" xfId="29474" xr:uid="{00000000-0005-0000-0000-000034D90000}"/>
    <cellStyle name="표준 28 2 2 4" xfId="962" xr:uid="{00000000-0005-0000-0000-000035D90000}"/>
    <cellStyle name="표준 28 2 2 4 2" xfId="28821" xr:uid="{00000000-0005-0000-0000-000036D90000}"/>
    <cellStyle name="표준 28 2 2 5" xfId="28360" xr:uid="{00000000-0005-0000-0000-000037D90000}"/>
    <cellStyle name="표준 28 2 3" xfId="400" xr:uid="{00000000-0005-0000-0000-000038D90000}"/>
    <cellStyle name="표준 28 2 3 2" xfId="2152" xr:uid="{00000000-0005-0000-0000-000039D90000}"/>
    <cellStyle name="표준 28 2 3 2 2" xfId="30011" xr:uid="{00000000-0005-0000-0000-00003AD90000}"/>
    <cellStyle name="표준 28 2 3 3" xfId="1515" xr:uid="{00000000-0005-0000-0000-00003BD90000}"/>
    <cellStyle name="표준 28 2 3 3 2" xfId="29374" xr:uid="{00000000-0005-0000-0000-00003CD90000}"/>
    <cellStyle name="표준 28 2 3 4" xfId="862" xr:uid="{00000000-0005-0000-0000-00003DD90000}"/>
    <cellStyle name="표준 28 2 3 4 2" xfId="28721" xr:uid="{00000000-0005-0000-0000-00003ED90000}"/>
    <cellStyle name="표준 28 2 3 5" xfId="28260" xr:uid="{00000000-0005-0000-0000-00003FD90000}"/>
    <cellStyle name="표준 28 2 4" xfId="2050" xr:uid="{00000000-0005-0000-0000-000040D90000}"/>
    <cellStyle name="표준 28 2 4 2" xfId="29909" xr:uid="{00000000-0005-0000-0000-000041D90000}"/>
    <cellStyle name="표준 28 2 5" xfId="1413" xr:uid="{00000000-0005-0000-0000-000042D90000}"/>
    <cellStyle name="표준 28 2 5 2" xfId="29272" xr:uid="{00000000-0005-0000-0000-000043D90000}"/>
    <cellStyle name="표준 28 2 6" xfId="760" xr:uid="{00000000-0005-0000-0000-000044D90000}"/>
    <cellStyle name="표준 28 2 6 2" xfId="28619" xr:uid="{00000000-0005-0000-0000-000045D90000}"/>
    <cellStyle name="표준 28 2 7" xfId="28051" xr:uid="{00000000-0005-0000-0000-000046D90000}"/>
    <cellStyle name="표준 28 2 7 2" xfId="55907" xr:uid="{00000000-0005-0000-0000-000047D90000}"/>
    <cellStyle name="표준 28 2 8" xfId="28158" xr:uid="{00000000-0005-0000-0000-000048D90000}"/>
    <cellStyle name="표준 28 3" xfId="301" xr:uid="{00000000-0005-0000-0000-000049D90000}"/>
    <cellStyle name="표준 28 3 2" xfId="503" xr:uid="{00000000-0005-0000-0000-00004AD90000}"/>
    <cellStyle name="표준 28 3 2 2" xfId="2255" xr:uid="{00000000-0005-0000-0000-00004BD90000}"/>
    <cellStyle name="표준 28 3 2 2 2" xfId="30114" xr:uid="{00000000-0005-0000-0000-00004CD90000}"/>
    <cellStyle name="표준 28 3 2 3" xfId="1618" xr:uid="{00000000-0005-0000-0000-00004DD90000}"/>
    <cellStyle name="표준 28 3 2 3 2" xfId="29477" xr:uid="{00000000-0005-0000-0000-00004ED90000}"/>
    <cellStyle name="표준 28 3 2 4" xfId="965" xr:uid="{00000000-0005-0000-0000-00004FD90000}"/>
    <cellStyle name="표준 28 3 2 4 2" xfId="28824" xr:uid="{00000000-0005-0000-0000-000050D90000}"/>
    <cellStyle name="표준 28 3 2 5" xfId="28363" xr:uid="{00000000-0005-0000-0000-000051D90000}"/>
    <cellStyle name="표준 28 3 3" xfId="403" xr:uid="{00000000-0005-0000-0000-000052D90000}"/>
    <cellStyle name="표준 28 3 3 2" xfId="2155" xr:uid="{00000000-0005-0000-0000-000053D90000}"/>
    <cellStyle name="표준 28 3 3 2 2" xfId="30014" xr:uid="{00000000-0005-0000-0000-000054D90000}"/>
    <cellStyle name="표준 28 3 3 3" xfId="1518" xr:uid="{00000000-0005-0000-0000-000055D90000}"/>
    <cellStyle name="표준 28 3 3 3 2" xfId="29377" xr:uid="{00000000-0005-0000-0000-000056D90000}"/>
    <cellStyle name="표준 28 3 3 4" xfId="865" xr:uid="{00000000-0005-0000-0000-000057D90000}"/>
    <cellStyle name="표준 28 3 3 4 2" xfId="28724" xr:uid="{00000000-0005-0000-0000-000058D90000}"/>
    <cellStyle name="표준 28 3 3 5" xfId="28263" xr:uid="{00000000-0005-0000-0000-000059D90000}"/>
    <cellStyle name="표준 28 3 4" xfId="2053" xr:uid="{00000000-0005-0000-0000-00005AD90000}"/>
    <cellStyle name="표준 28 3 4 2" xfId="29912" xr:uid="{00000000-0005-0000-0000-00005BD90000}"/>
    <cellStyle name="표준 28 3 5" xfId="1416" xr:uid="{00000000-0005-0000-0000-00005CD90000}"/>
    <cellStyle name="표준 28 3 5 2" xfId="29275" xr:uid="{00000000-0005-0000-0000-00005DD90000}"/>
    <cellStyle name="표준 28 3 6" xfId="763" xr:uid="{00000000-0005-0000-0000-00005ED90000}"/>
    <cellStyle name="표준 28 3 6 2" xfId="28622" xr:uid="{00000000-0005-0000-0000-00005FD90000}"/>
    <cellStyle name="표준 28 3 7" xfId="28052" xr:uid="{00000000-0005-0000-0000-000060D90000}"/>
    <cellStyle name="표준 28 3 7 2" xfId="55908" xr:uid="{00000000-0005-0000-0000-000061D90000}"/>
    <cellStyle name="표준 28 3 8" xfId="28161" xr:uid="{00000000-0005-0000-0000-000062D90000}"/>
    <cellStyle name="표준 28 4" xfId="304" xr:uid="{00000000-0005-0000-0000-000063D90000}"/>
    <cellStyle name="표준 28 4 2" xfId="506" xr:uid="{00000000-0005-0000-0000-000064D90000}"/>
    <cellStyle name="표준 28 4 2 2" xfId="2258" xr:uid="{00000000-0005-0000-0000-000065D90000}"/>
    <cellStyle name="표준 28 4 2 2 2" xfId="30117" xr:uid="{00000000-0005-0000-0000-000066D90000}"/>
    <cellStyle name="표준 28 4 2 3" xfId="1621" xr:uid="{00000000-0005-0000-0000-000067D90000}"/>
    <cellStyle name="표준 28 4 2 3 2" xfId="29480" xr:uid="{00000000-0005-0000-0000-000068D90000}"/>
    <cellStyle name="표준 28 4 2 4" xfId="968" xr:uid="{00000000-0005-0000-0000-000069D90000}"/>
    <cellStyle name="표준 28 4 2 4 2" xfId="28827" xr:uid="{00000000-0005-0000-0000-00006AD90000}"/>
    <cellStyle name="표준 28 4 2 5" xfId="28366" xr:uid="{00000000-0005-0000-0000-00006BD90000}"/>
    <cellStyle name="표준 28 4 3" xfId="406" xr:uid="{00000000-0005-0000-0000-00006CD90000}"/>
    <cellStyle name="표준 28 4 3 2" xfId="2158" xr:uid="{00000000-0005-0000-0000-00006DD90000}"/>
    <cellStyle name="표준 28 4 3 2 2" xfId="30017" xr:uid="{00000000-0005-0000-0000-00006ED90000}"/>
    <cellStyle name="표준 28 4 3 3" xfId="1521" xr:uid="{00000000-0005-0000-0000-00006FD90000}"/>
    <cellStyle name="표준 28 4 3 3 2" xfId="29380" xr:uid="{00000000-0005-0000-0000-000070D90000}"/>
    <cellStyle name="표준 28 4 3 4" xfId="868" xr:uid="{00000000-0005-0000-0000-000071D90000}"/>
    <cellStyle name="표준 28 4 3 4 2" xfId="28727" xr:uid="{00000000-0005-0000-0000-000072D90000}"/>
    <cellStyle name="표준 28 4 3 5" xfId="28266" xr:uid="{00000000-0005-0000-0000-000073D90000}"/>
    <cellStyle name="표준 28 4 4" xfId="2056" xr:uid="{00000000-0005-0000-0000-000074D90000}"/>
    <cellStyle name="표준 28 4 4 2" xfId="29915" xr:uid="{00000000-0005-0000-0000-000075D90000}"/>
    <cellStyle name="표준 28 4 5" xfId="1419" xr:uid="{00000000-0005-0000-0000-000076D90000}"/>
    <cellStyle name="표준 28 4 5 2" xfId="29278" xr:uid="{00000000-0005-0000-0000-000077D90000}"/>
    <cellStyle name="표준 28 4 6" xfId="766" xr:uid="{00000000-0005-0000-0000-000078D90000}"/>
    <cellStyle name="표준 28 4 6 2" xfId="28625" xr:uid="{00000000-0005-0000-0000-000079D90000}"/>
    <cellStyle name="표준 28 4 7" xfId="28054" xr:uid="{00000000-0005-0000-0000-00007AD90000}"/>
    <cellStyle name="표준 28 4 7 2" xfId="55910" xr:uid="{00000000-0005-0000-0000-00007BD90000}"/>
    <cellStyle name="표준 28 4 8" xfId="28164" xr:uid="{00000000-0005-0000-0000-00007CD90000}"/>
    <cellStyle name="표준 28 5" xfId="433" xr:uid="{00000000-0005-0000-0000-00007DD90000}"/>
    <cellStyle name="표준 28 5 2" xfId="2185" xr:uid="{00000000-0005-0000-0000-00007ED90000}"/>
    <cellStyle name="표준 28 5 2 2" xfId="30044" xr:uid="{00000000-0005-0000-0000-00007FD90000}"/>
    <cellStyle name="표준 28 5 3" xfId="1548" xr:uid="{00000000-0005-0000-0000-000080D90000}"/>
    <cellStyle name="표준 28 5 3 2" xfId="29407" xr:uid="{00000000-0005-0000-0000-000081D90000}"/>
    <cellStyle name="표준 28 5 4" xfId="895" xr:uid="{00000000-0005-0000-0000-000082D90000}"/>
    <cellStyle name="표준 28 5 4 2" xfId="28754" xr:uid="{00000000-0005-0000-0000-000083D90000}"/>
    <cellStyle name="표준 28 5 5" xfId="28293" xr:uid="{00000000-0005-0000-0000-000084D90000}"/>
    <cellStyle name="표준 28 6" xfId="332" xr:uid="{00000000-0005-0000-0000-000085D90000}"/>
    <cellStyle name="표준 28 6 2" xfId="2084" xr:uid="{00000000-0005-0000-0000-000086D90000}"/>
    <cellStyle name="표준 28 6 2 2" xfId="29943" xr:uid="{00000000-0005-0000-0000-000087D90000}"/>
    <cellStyle name="표준 28 6 3" xfId="1447" xr:uid="{00000000-0005-0000-0000-000088D90000}"/>
    <cellStyle name="표준 28 6 3 2" xfId="29306" xr:uid="{00000000-0005-0000-0000-000089D90000}"/>
    <cellStyle name="표준 28 6 4" xfId="794" xr:uid="{00000000-0005-0000-0000-00008AD90000}"/>
    <cellStyle name="표준 28 6 4 2" xfId="28653" xr:uid="{00000000-0005-0000-0000-00008BD90000}"/>
    <cellStyle name="표준 28 6 5" xfId="28192" xr:uid="{00000000-0005-0000-0000-00008CD90000}"/>
    <cellStyle name="표준 28 7" xfId="663" xr:uid="{00000000-0005-0000-0000-00008DD90000}"/>
    <cellStyle name="표준 28 7 2" xfId="2415" xr:uid="{00000000-0005-0000-0000-00008ED90000}"/>
    <cellStyle name="표준 28 7 2 2" xfId="30274" xr:uid="{00000000-0005-0000-0000-00008FD90000}"/>
    <cellStyle name="표준 28 7 3" xfId="1778" xr:uid="{00000000-0005-0000-0000-000090D90000}"/>
    <cellStyle name="표준 28 7 3 2" xfId="29637" xr:uid="{00000000-0005-0000-0000-000091D90000}"/>
    <cellStyle name="표준 28 7 4" xfId="1124" xr:uid="{00000000-0005-0000-0000-000092D90000}"/>
    <cellStyle name="표준 28 7 4 2" xfId="28983" xr:uid="{00000000-0005-0000-0000-000093D90000}"/>
    <cellStyle name="표준 28 7 5" xfId="28522" xr:uid="{00000000-0005-0000-0000-000094D90000}"/>
    <cellStyle name="표준 28 8" xfId="1981" xr:uid="{00000000-0005-0000-0000-000095D90000}"/>
    <cellStyle name="표준 28 8 2" xfId="29840" xr:uid="{00000000-0005-0000-0000-000096D90000}"/>
    <cellStyle name="표준 28 9" xfId="1343" xr:uid="{00000000-0005-0000-0000-000097D90000}"/>
    <cellStyle name="표준 28 9 2" xfId="29202" xr:uid="{00000000-0005-0000-0000-000098D90000}"/>
    <cellStyle name="표준 29" xfId="49" xr:uid="{00000000-0005-0000-0000-000099D90000}"/>
    <cellStyle name="표준 29 2" xfId="423" xr:uid="{00000000-0005-0000-0000-00009AD90000}"/>
    <cellStyle name="표준 29 2 2" xfId="2175" xr:uid="{00000000-0005-0000-0000-00009BD90000}"/>
    <cellStyle name="표준 29 2 2 2" xfId="30034" xr:uid="{00000000-0005-0000-0000-00009CD90000}"/>
    <cellStyle name="표준 29 2 3" xfId="1538" xr:uid="{00000000-0005-0000-0000-00009DD90000}"/>
    <cellStyle name="표준 29 2 3 2" xfId="29397" xr:uid="{00000000-0005-0000-0000-00009ED90000}"/>
    <cellStyle name="표준 29 2 4" xfId="885" xr:uid="{00000000-0005-0000-0000-00009FD90000}"/>
    <cellStyle name="표준 29 2 4 2" xfId="28744" xr:uid="{00000000-0005-0000-0000-0000A0D90000}"/>
    <cellStyle name="표준 29 2 5" xfId="28283" xr:uid="{00000000-0005-0000-0000-0000A1D90000}"/>
    <cellStyle name="표준 29 3" xfId="321" xr:uid="{00000000-0005-0000-0000-0000A2D90000}"/>
    <cellStyle name="표준 29 3 2" xfId="2073" xr:uid="{00000000-0005-0000-0000-0000A3D90000}"/>
    <cellStyle name="표준 29 3 2 2" xfId="29932" xr:uid="{00000000-0005-0000-0000-0000A4D90000}"/>
    <cellStyle name="표준 29 3 3" xfId="1436" xr:uid="{00000000-0005-0000-0000-0000A5D90000}"/>
    <cellStyle name="표준 29 3 3 2" xfId="29295" xr:uid="{00000000-0005-0000-0000-0000A6D90000}"/>
    <cellStyle name="표준 29 3 4" xfId="783" xr:uid="{00000000-0005-0000-0000-0000A7D90000}"/>
    <cellStyle name="표준 29 3 4 2" xfId="28642" xr:uid="{00000000-0005-0000-0000-0000A8D90000}"/>
    <cellStyle name="표준 29 3 5" xfId="28181" xr:uid="{00000000-0005-0000-0000-0000A9D90000}"/>
    <cellStyle name="표준 29 4" xfId="1821" xr:uid="{00000000-0005-0000-0000-0000AAD90000}"/>
    <cellStyle name="표준 29 4 2" xfId="29680" xr:uid="{00000000-0005-0000-0000-0000ABD90000}"/>
    <cellStyle name="표준 29 5" xfId="1174" xr:uid="{00000000-0005-0000-0000-0000ACD90000}"/>
    <cellStyle name="표준 29 5 2" xfId="29033" xr:uid="{00000000-0005-0000-0000-0000ADD90000}"/>
    <cellStyle name="표준 29 6" xfId="683" xr:uid="{00000000-0005-0000-0000-0000AED90000}"/>
    <cellStyle name="표준 29 6 2" xfId="28542" xr:uid="{00000000-0005-0000-0000-0000AFD90000}"/>
    <cellStyle name="표준 29 7" xfId="28086" xr:uid="{00000000-0005-0000-0000-0000B0D90000}"/>
    <cellStyle name="표준 3" xfId="3" xr:uid="{00000000-0005-0000-0000-0000B1D90000}"/>
    <cellStyle name="표준 3 14" xfId="13" xr:uid="{00000000-0005-0000-0000-0000B2D90000}"/>
    <cellStyle name="표준 3 14 2" xfId="28063" xr:uid="{00000000-0005-0000-0000-0000B3D90000}"/>
    <cellStyle name="표준 3 2" xfId="9" xr:uid="{00000000-0005-0000-0000-0000B4D90000}"/>
    <cellStyle name="표준 3 2 2" xfId="28056" xr:uid="{00000000-0005-0000-0000-0000B5D90000}"/>
    <cellStyle name="표준 3 3" xfId="16" xr:uid="{00000000-0005-0000-0000-0000B6D90000}"/>
    <cellStyle name="표준 3 3 2" xfId="222" xr:uid="{00000000-0005-0000-0000-0000B7D90000}"/>
    <cellStyle name="표준 3 4" xfId="51" xr:uid="{00000000-0005-0000-0000-0000B8D90000}"/>
    <cellStyle name="표준 30" xfId="289" xr:uid="{00000000-0005-0000-0000-0000B9D90000}"/>
    <cellStyle name="표준 30 2" xfId="492" xr:uid="{00000000-0005-0000-0000-0000BAD90000}"/>
    <cellStyle name="표준 30 2 2" xfId="2244" xr:uid="{00000000-0005-0000-0000-0000BBD90000}"/>
    <cellStyle name="표준 30 2 2 2" xfId="30103" xr:uid="{00000000-0005-0000-0000-0000BCD90000}"/>
    <cellStyle name="표준 30 2 3" xfId="1607" xr:uid="{00000000-0005-0000-0000-0000BDD90000}"/>
    <cellStyle name="표준 30 2 3 2" xfId="29466" xr:uid="{00000000-0005-0000-0000-0000BED90000}"/>
    <cellStyle name="표준 30 2 4" xfId="954" xr:uid="{00000000-0005-0000-0000-0000BFD90000}"/>
    <cellStyle name="표준 30 2 4 2" xfId="28813" xr:uid="{00000000-0005-0000-0000-0000C0D90000}"/>
    <cellStyle name="표준 30 2 5" xfId="28352" xr:uid="{00000000-0005-0000-0000-0000C1D90000}"/>
    <cellStyle name="표준 30 3" xfId="392" xr:uid="{00000000-0005-0000-0000-0000C2D90000}"/>
    <cellStyle name="표준 30 3 2" xfId="2144" xr:uid="{00000000-0005-0000-0000-0000C3D90000}"/>
    <cellStyle name="표준 30 3 2 2" xfId="30003" xr:uid="{00000000-0005-0000-0000-0000C4D90000}"/>
    <cellStyle name="표준 30 3 3" xfId="1507" xr:uid="{00000000-0005-0000-0000-0000C5D90000}"/>
    <cellStyle name="표준 30 3 3 2" xfId="29366" xr:uid="{00000000-0005-0000-0000-0000C6D90000}"/>
    <cellStyle name="표준 30 3 4" xfId="854" xr:uid="{00000000-0005-0000-0000-0000C7D90000}"/>
    <cellStyle name="표준 30 3 4 2" xfId="28713" xr:uid="{00000000-0005-0000-0000-0000C8D90000}"/>
    <cellStyle name="표준 30 3 5" xfId="28252" xr:uid="{00000000-0005-0000-0000-0000C9D90000}"/>
    <cellStyle name="표준 30 4" xfId="2042" xr:uid="{00000000-0005-0000-0000-0000CAD90000}"/>
    <cellStyle name="표준 30 4 2" xfId="29901" xr:uid="{00000000-0005-0000-0000-0000CBD90000}"/>
    <cellStyle name="표준 30 5" xfId="1404" xr:uid="{00000000-0005-0000-0000-0000CCD90000}"/>
    <cellStyle name="표준 30 5 2" xfId="29263" xr:uid="{00000000-0005-0000-0000-0000CDD90000}"/>
    <cellStyle name="표준 30 6" xfId="752" xr:uid="{00000000-0005-0000-0000-0000CED90000}"/>
    <cellStyle name="표준 30 6 2" xfId="28611" xr:uid="{00000000-0005-0000-0000-0000CFD90000}"/>
    <cellStyle name="표준 30 7" xfId="28050" xr:uid="{00000000-0005-0000-0000-0000D0D90000}"/>
    <cellStyle name="표준 30 7 2" xfId="55906" xr:uid="{00000000-0005-0000-0000-0000D1D90000}"/>
    <cellStyle name="표준 30 8" xfId="28150" xr:uid="{00000000-0005-0000-0000-0000D2D90000}"/>
    <cellStyle name="표준 31" xfId="299" xr:uid="{00000000-0005-0000-0000-0000D3D90000}"/>
    <cellStyle name="표준 31 2" xfId="501" xr:uid="{00000000-0005-0000-0000-0000D4D90000}"/>
    <cellStyle name="표준 31 2 2" xfId="2253" xr:uid="{00000000-0005-0000-0000-0000D5D90000}"/>
    <cellStyle name="표준 31 2 2 2" xfId="30112" xr:uid="{00000000-0005-0000-0000-0000D6D90000}"/>
    <cellStyle name="표준 31 2 3" xfId="1616" xr:uid="{00000000-0005-0000-0000-0000D7D90000}"/>
    <cellStyle name="표준 31 2 3 2" xfId="29475" xr:uid="{00000000-0005-0000-0000-0000D8D90000}"/>
    <cellStyle name="표준 31 2 4" xfId="963" xr:uid="{00000000-0005-0000-0000-0000D9D90000}"/>
    <cellStyle name="표준 31 2 4 2" xfId="28822" xr:uid="{00000000-0005-0000-0000-0000DAD90000}"/>
    <cellStyle name="표준 31 2 5" xfId="28361" xr:uid="{00000000-0005-0000-0000-0000DBD90000}"/>
    <cellStyle name="표준 31 3" xfId="401" xr:uid="{00000000-0005-0000-0000-0000DCD90000}"/>
    <cellStyle name="표준 31 3 2" xfId="2153" xr:uid="{00000000-0005-0000-0000-0000DDD90000}"/>
    <cellStyle name="표준 31 3 2 2" xfId="30012" xr:uid="{00000000-0005-0000-0000-0000DED90000}"/>
    <cellStyle name="표준 31 3 3" xfId="1516" xr:uid="{00000000-0005-0000-0000-0000DFD90000}"/>
    <cellStyle name="표준 31 3 3 2" xfId="29375" xr:uid="{00000000-0005-0000-0000-0000E0D90000}"/>
    <cellStyle name="표준 31 3 4" xfId="863" xr:uid="{00000000-0005-0000-0000-0000E1D90000}"/>
    <cellStyle name="표준 31 3 4 2" xfId="28722" xr:uid="{00000000-0005-0000-0000-0000E2D90000}"/>
    <cellStyle name="표준 31 3 5" xfId="28261" xr:uid="{00000000-0005-0000-0000-0000E3D90000}"/>
    <cellStyle name="표준 31 4" xfId="2051" xr:uid="{00000000-0005-0000-0000-0000E4D90000}"/>
    <cellStyle name="표준 31 4 2" xfId="29910" xr:uid="{00000000-0005-0000-0000-0000E5D90000}"/>
    <cellStyle name="표준 31 5" xfId="1414" xr:uid="{00000000-0005-0000-0000-0000E6D90000}"/>
    <cellStyle name="표준 31 5 2" xfId="29273" xr:uid="{00000000-0005-0000-0000-0000E7D90000}"/>
    <cellStyle name="표준 31 6" xfId="761" xr:uid="{00000000-0005-0000-0000-0000E8D90000}"/>
    <cellStyle name="표준 31 6 2" xfId="28620" xr:uid="{00000000-0005-0000-0000-0000E9D90000}"/>
    <cellStyle name="표준 31 7" xfId="28053" xr:uid="{00000000-0005-0000-0000-0000EAD90000}"/>
    <cellStyle name="표준 31 7 2" xfId="55909" xr:uid="{00000000-0005-0000-0000-0000EBD90000}"/>
    <cellStyle name="표준 31 8" xfId="28159" xr:uid="{00000000-0005-0000-0000-0000ECD90000}"/>
    <cellStyle name="표준 32" xfId="302" xr:uid="{00000000-0005-0000-0000-0000EDD90000}"/>
    <cellStyle name="표준 32 2" xfId="504" xr:uid="{00000000-0005-0000-0000-0000EED90000}"/>
    <cellStyle name="표준 32 2 2" xfId="2256" xr:uid="{00000000-0005-0000-0000-0000EFD90000}"/>
    <cellStyle name="표준 32 2 2 2" xfId="30115" xr:uid="{00000000-0005-0000-0000-0000F0D90000}"/>
    <cellStyle name="표준 32 2 3" xfId="1619" xr:uid="{00000000-0005-0000-0000-0000F1D90000}"/>
    <cellStyle name="표준 32 2 3 2" xfId="29478" xr:uid="{00000000-0005-0000-0000-0000F2D90000}"/>
    <cellStyle name="표준 32 2 4" xfId="966" xr:uid="{00000000-0005-0000-0000-0000F3D90000}"/>
    <cellStyle name="표준 32 2 4 2" xfId="28825" xr:uid="{00000000-0005-0000-0000-0000F4D90000}"/>
    <cellStyle name="표준 32 2 5" xfId="28364" xr:uid="{00000000-0005-0000-0000-0000F5D90000}"/>
    <cellStyle name="표준 32 3" xfId="404" xr:uid="{00000000-0005-0000-0000-0000F6D90000}"/>
    <cellStyle name="표준 32 3 2" xfId="2156" xr:uid="{00000000-0005-0000-0000-0000F7D90000}"/>
    <cellStyle name="표준 32 3 2 2" xfId="30015" xr:uid="{00000000-0005-0000-0000-0000F8D90000}"/>
    <cellStyle name="표준 32 3 3" xfId="1519" xr:uid="{00000000-0005-0000-0000-0000F9D90000}"/>
    <cellStyle name="표준 32 3 3 2" xfId="29378" xr:uid="{00000000-0005-0000-0000-0000FAD90000}"/>
    <cellStyle name="표준 32 3 4" xfId="866" xr:uid="{00000000-0005-0000-0000-0000FBD90000}"/>
    <cellStyle name="표준 32 3 4 2" xfId="28725" xr:uid="{00000000-0005-0000-0000-0000FCD90000}"/>
    <cellStyle name="표준 32 3 5" xfId="28264" xr:uid="{00000000-0005-0000-0000-0000FDD90000}"/>
    <cellStyle name="표준 32 4" xfId="2054" xr:uid="{00000000-0005-0000-0000-0000FED90000}"/>
    <cellStyle name="표준 32 4 2" xfId="29913" xr:uid="{00000000-0005-0000-0000-0000FFD90000}"/>
    <cellStyle name="표준 32 5" xfId="1417" xr:uid="{00000000-0005-0000-0000-000000DA0000}"/>
    <cellStyle name="표준 32 5 2" xfId="29276" xr:uid="{00000000-0005-0000-0000-000001DA0000}"/>
    <cellStyle name="표준 32 6" xfId="764" xr:uid="{00000000-0005-0000-0000-000002DA0000}"/>
    <cellStyle name="표준 32 6 2" xfId="28623" xr:uid="{00000000-0005-0000-0000-000003DA0000}"/>
    <cellStyle name="표준 32 7" xfId="28162" xr:uid="{00000000-0005-0000-0000-000004DA0000}"/>
    <cellStyle name="표준 33" xfId="643" xr:uid="{00000000-0005-0000-0000-000005DA0000}"/>
    <cellStyle name="표준 33 2" xfId="2395" xr:uid="{00000000-0005-0000-0000-000006DA0000}"/>
    <cellStyle name="표준 33 2 2" xfId="30254" xr:uid="{00000000-0005-0000-0000-000007DA0000}"/>
    <cellStyle name="표준 33 3" xfId="1758" xr:uid="{00000000-0005-0000-0000-000008DA0000}"/>
    <cellStyle name="표준 33 3 2" xfId="29617" xr:uid="{00000000-0005-0000-0000-000009DA0000}"/>
    <cellStyle name="표준 33 4" xfId="1105" xr:uid="{00000000-0005-0000-0000-00000ADA0000}"/>
    <cellStyle name="표준 33 4 2" xfId="28964" xr:uid="{00000000-0005-0000-0000-00000BDA0000}"/>
    <cellStyle name="표준 33 5" xfId="28067" xr:uid="{00000000-0005-0000-0000-00000CDA0000}"/>
    <cellStyle name="표준 33 5 2" xfId="55918" xr:uid="{00000000-0005-0000-0000-00000DDA0000}"/>
    <cellStyle name="표준 33 6" xfId="28503" xr:uid="{00000000-0005-0000-0000-00000EDA0000}"/>
    <cellStyle name="표준 34" xfId="647" xr:uid="{00000000-0005-0000-0000-00000FDA0000}"/>
    <cellStyle name="표준 34 2" xfId="2399" xr:uid="{00000000-0005-0000-0000-000010DA0000}"/>
    <cellStyle name="표준 34 2 2" xfId="30258" xr:uid="{00000000-0005-0000-0000-000011DA0000}"/>
    <cellStyle name="표준 34 3" xfId="1762" xr:uid="{00000000-0005-0000-0000-000012DA0000}"/>
    <cellStyle name="표준 34 3 2" xfId="29621" xr:uid="{00000000-0005-0000-0000-000013DA0000}"/>
    <cellStyle name="표준 34 4" xfId="1108" xr:uid="{00000000-0005-0000-0000-000014DA0000}"/>
    <cellStyle name="표준 34 4 2" xfId="28967" xr:uid="{00000000-0005-0000-0000-000015DA0000}"/>
    <cellStyle name="표준 34 5" xfId="28043" xr:uid="{00000000-0005-0000-0000-000016DA0000}"/>
    <cellStyle name="표준 34 5 2" xfId="55901" xr:uid="{00000000-0005-0000-0000-000017DA0000}"/>
    <cellStyle name="표준 34 6" xfId="28506" xr:uid="{00000000-0005-0000-0000-000018DA0000}"/>
    <cellStyle name="표준 35" xfId="648" xr:uid="{00000000-0005-0000-0000-000019DA0000}"/>
    <cellStyle name="표준 35 2" xfId="2400" xr:uid="{00000000-0005-0000-0000-00001ADA0000}"/>
    <cellStyle name="표준 35 2 2" xfId="30259" xr:uid="{00000000-0005-0000-0000-00001BDA0000}"/>
    <cellStyle name="표준 35 3" xfId="1763" xr:uid="{00000000-0005-0000-0000-00001CDA0000}"/>
    <cellStyle name="표준 35 3 2" xfId="29622" xr:uid="{00000000-0005-0000-0000-00001DDA0000}"/>
    <cellStyle name="표준 35 4" xfId="1109" xr:uid="{00000000-0005-0000-0000-00001EDA0000}"/>
    <cellStyle name="표준 35 4 2" xfId="28968" xr:uid="{00000000-0005-0000-0000-00001FDA0000}"/>
    <cellStyle name="표준 35 5" xfId="28045" xr:uid="{00000000-0005-0000-0000-000020DA0000}"/>
    <cellStyle name="표준 35 5 2" xfId="55903" xr:uid="{00000000-0005-0000-0000-000021DA0000}"/>
    <cellStyle name="표준 35 6" xfId="28507" xr:uid="{00000000-0005-0000-0000-000022DA0000}"/>
    <cellStyle name="표준 36" xfId="664" xr:uid="{00000000-0005-0000-0000-000023DA0000}"/>
    <cellStyle name="표준 36 2" xfId="28523" xr:uid="{00000000-0005-0000-0000-000024DA0000}"/>
    <cellStyle name="표준 37" xfId="55919" xr:uid="{00000000-0005-0000-0000-000025DA0000}"/>
    <cellStyle name="표준 38" xfId="55920" xr:uid="{00000000-0005-0000-0000-000026DA0000}"/>
    <cellStyle name="표준 38 2" xfId="55922" xr:uid="{00000000-0005-0000-0000-000027DA0000}"/>
    <cellStyle name="표준 4" xfId="1" xr:uid="{00000000-0005-0000-0000-000028DA0000}"/>
    <cellStyle name="표준 4 10" xfId="667" xr:uid="{00000000-0005-0000-0000-000029DA0000}"/>
    <cellStyle name="표준 4 10 2" xfId="28526" xr:uid="{00000000-0005-0000-0000-00002ADA0000}"/>
    <cellStyle name="표준 4 11" xfId="28059" xr:uid="{00000000-0005-0000-0000-00002BDA0000}"/>
    <cellStyle name="표준 4 11 2" xfId="55912" xr:uid="{00000000-0005-0000-0000-00002CDA0000}"/>
    <cellStyle name="표준 4 12" xfId="28068" xr:uid="{00000000-0005-0000-0000-00002DDA0000}"/>
    <cellStyle name="표준 4 2" xfId="6" xr:uid="{00000000-0005-0000-0000-00002EDA0000}"/>
    <cellStyle name="표준 4 2 2" xfId="14" xr:uid="{00000000-0005-0000-0000-00002FDA0000}"/>
    <cellStyle name="표준 4 2 2 2" xfId="28055" xr:uid="{00000000-0005-0000-0000-000030DA0000}"/>
    <cellStyle name="표준 4 3" xfId="201" xr:uid="{00000000-0005-0000-0000-000031DA0000}"/>
    <cellStyle name="표준 4 4" xfId="223" xr:uid="{00000000-0005-0000-0000-000032DA0000}"/>
    <cellStyle name="표준 4 5" xfId="110" xr:uid="{00000000-0005-0000-0000-000033DA0000}"/>
    <cellStyle name="표준 4 5 2" xfId="645" xr:uid="{00000000-0005-0000-0000-000034DA0000}"/>
    <cellStyle name="표준 4 5 2 2" xfId="28058" xr:uid="{00000000-0005-0000-0000-000035DA0000}"/>
    <cellStyle name="표준 4 6" xfId="407" xr:uid="{00000000-0005-0000-0000-000036DA0000}"/>
    <cellStyle name="표준 4 6 2" xfId="2159" xr:uid="{00000000-0005-0000-0000-000037DA0000}"/>
    <cellStyle name="표준 4 6 2 2" xfId="30018" xr:uid="{00000000-0005-0000-0000-000038DA0000}"/>
    <cellStyle name="표준 4 6 3" xfId="1522" xr:uid="{00000000-0005-0000-0000-000039DA0000}"/>
    <cellStyle name="표준 4 6 3 2" xfId="29381" xr:uid="{00000000-0005-0000-0000-00003ADA0000}"/>
    <cellStyle name="표준 4 6 4" xfId="869" xr:uid="{00000000-0005-0000-0000-00003BDA0000}"/>
    <cellStyle name="표준 4 6 4 2" xfId="28728" xr:uid="{00000000-0005-0000-0000-00003CDA0000}"/>
    <cellStyle name="표준 4 6 5" xfId="28267" xr:uid="{00000000-0005-0000-0000-00003DDA0000}"/>
    <cellStyle name="표준 4 7" xfId="305" xr:uid="{00000000-0005-0000-0000-00003EDA0000}"/>
    <cellStyle name="표준 4 7 2" xfId="2057" xr:uid="{00000000-0005-0000-0000-00003FDA0000}"/>
    <cellStyle name="표준 4 7 2 2" xfId="29916" xr:uid="{00000000-0005-0000-0000-000040DA0000}"/>
    <cellStyle name="표준 4 7 3" xfId="1420" xr:uid="{00000000-0005-0000-0000-000041DA0000}"/>
    <cellStyle name="표준 4 7 3 2" xfId="29279" xr:uid="{00000000-0005-0000-0000-000042DA0000}"/>
    <cellStyle name="표준 4 7 4" xfId="767" xr:uid="{00000000-0005-0000-0000-000043DA0000}"/>
    <cellStyle name="표준 4 7 4 2" xfId="28626" xr:uid="{00000000-0005-0000-0000-000044DA0000}"/>
    <cellStyle name="표준 4 7 5" xfId="28165" xr:uid="{00000000-0005-0000-0000-000045DA0000}"/>
    <cellStyle name="표준 4 8" xfId="1780" xr:uid="{00000000-0005-0000-0000-000046DA0000}"/>
    <cellStyle name="표준 4 8 2" xfId="29639" xr:uid="{00000000-0005-0000-0000-000047DA0000}"/>
    <cellStyle name="표준 4 9" xfId="1126" xr:uid="{00000000-0005-0000-0000-000048DA0000}"/>
    <cellStyle name="표준 4 9 2" xfId="28985" xr:uid="{00000000-0005-0000-0000-000049DA0000}"/>
    <cellStyle name="표준 5" xfId="8" xr:uid="{00000000-0005-0000-0000-00004ADA0000}"/>
    <cellStyle name="표준 5 10" xfId="28044" xr:uid="{00000000-0005-0000-0000-00004BDA0000}"/>
    <cellStyle name="표준 5 10 2" xfId="55902" xr:uid="{00000000-0005-0000-0000-00004CDA0000}"/>
    <cellStyle name="표준 5 11" xfId="28069" xr:uid="{00000000-0005-0000-0000-00004DDA0000}"/>
    <cellStyle name="표준 5 2" xfId="22" xr:uid="{00000000-0005-0000-0000-00004EDA0000}"/>
    <cellStyle name="표준 5 2 2" xfId="28071" xr:uid="{00000000-0005-0000-0000-00004FDA0000}"/>
    <cellStyle name="표준 5 3" xfId="224" xr:uid="{00000000-0005-0000-0000-000050DA0000}"/>
    <cellStyle name="표준 5 3 2" xfId="235" xr:uid="{00000000-0005-0000-0000-000051DA0000}"/>
    <cellStyle name="표준 5 4" xfId="111" xr:uid="{00000000-0005-0000-0000-000052DA0000}"/>
    <cellStyle name="표준 5 5" xfId="408" xr:uid="{00000000-0005-0000-0000-000053DA0000}"/>
    <cellStyle name="표준 5 5 2" xfId="2160" xr:uid="{00000000-0005-0000-0000-000054DA0000}"/>
    <cellStyle name="표준 5 5 2 2" xfId="30019" xr:uid="{00000000-0005-0000-0000-000055DA0000}"/>
    <cellStyle name="표준 5 5 3" xfId="1523" xr:uid="{00000000-0005-0000-0000-000056DA0000}"/>
    <cellStyle name="표준 5 5 3 2" xfId="29382" xr:uid="{00000000-0005-0000-0000-000057DA0000}"/>
    <cellStyle name="표준 5 5 4" xfId="870" xr:uid="{00000000-0005-0000-0000-000058DA0000}"/>
    <cellStyle name="표준 5 5 4 2" xfId="28729" xr:uid="{00000000-0005-0000-0000-000059DA0000}"/>
    <cellStyle name="표준 5 5 5" xfId="28061" xr:uid="{00000000-0005-0000-0000-00005ADA0000}"/>
    <cellStyle name="표준 5 5 5 2" xfId="55914" xr:uid="{00000000-0005-0000-0000-00005BDA0000}"/>
    <cellStyle name="표준 5 5 6" xfId="28268" xr:uid="{00000000-0005-0000-0000-00005CDA0000}"/>
    <cellStyle name="표준 5 6" xfId="306" xr:uid="{00000000-0005-0000-0000-00005DDA0000}"/>
    <cellStyle name="표준 5 6 2" xfId="2058" xr:uid="{00000000-0005-0000-0000-00005EDA0000}"/>
    <cellStyle name="표준 5 6 2 2" xfId="29917" xr:uid="{00000000-0005-0000-0000-00005FDA0000}"/>
    <cellStyle name="표준 5 6 3" xfId="1421" xr:uid="{00000000-0005-0000-0000-000060DA0000}"/>
    <cellStyle name="표준 5 6 3 2" xfId="29280" xr:uid="{00000000-0005-0000-0000-000061DA0000}"/>
    <cellStyle name="표준 5 6 4" xfId="768" xr:uid="{00000000-0005-0000-0000-000062DA0000}"/>
    <cellStyle name="표준 5 6 4 2" xfId="28627" xr:uid="{00000000-0005-0000-0000-000063DA0000}"/>
    <cellStyle name="표준 5 6 5" xfId="28060" xr:uid="{00000000-0005-0000-0000-000064DA0000}"/>
    <cellStyle name="표준 5 6 5 2" xfId="55913" xr:uid="{00000000-0005-0000-0000-000065DA0000}"/>
    <cellStyle name="표준 5 6 6" xfId="28166" xr:uid="{00000000-0005-0000-0000-000066DA0000}"/>
    <cellStyle name="표준 5 7" xfId="1786" xr:uid="{00000000-0005-0000-0000-000067DA0000}"/>
    <cellStyle name="표준 5 7 2" xfId="29645" xr:uid="{00000000-0005-0000-0000-000068DA0000}"/>
    <cellStyle name="표준 5 8" xfId="1133" xr:uid="{00000000-0005-0000-0000-000069DA0000}"/>
    <cellStyle name="표준 5 8 2" xfId="28992" xr:uid="{00000000-0005-0000-0000-00006ADA0000}"/>
    <cellStyle name="표준 5 9" xfId="668" xr:uid="{00000000-0005-0000-0000-00006BDA0000}"/>
    <cellStyle name="표준 5 9 2" xfId="28527" xr:uid="{00000000-0005-0000-0000-00006CDA0000}"/>
    <cellStyle name="표준 6" xfId="27" xr:uid="{00000000-0005-0000-0000-00006DDA0000}"/>
    <cellStyle name="표준 6 2" xfId="112" xr:uid="{00000000-0005-0000-0000-00006EDA0000}"/>
    <cellStyle name="표준 7" xfId="28" xr:uid="{00000000-0005-0000-0000-00006FDA0000}"/>
    <cellStyle name="표준 7 2" xfId="225" xr:uid="{00000000-0005-0000-0000-000070DA0000}"/>
    <cellStyle name="표준 8" xfId="29" xr:uid="{00000000-0005-0000-0000-000071DA0000}"/>
    <cellStyle name="표준 8 2" xfId="226" xr:uid="{00000000-0005-0000-0000-000072DA0000}"/>
    <cellStyle name="표준 8 3" xfId="113" xr:uid="{00000000-0005-0000-0000-000073DA0000}"/>
    <cellStyle name="표준 9" xfId="30" xr:uid="{00000000-0005-0000-0000-000074DA0000}"/>
    <cellStyle name="표준 9 2" xfId="227" xr:uid="{00000000-0005-0000-0000-000075DA0000}"/>
    <cellStyle name="표준 9 3" xfId="114" xr:uid="{00000000-0005-0000-0000-000076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4</v>
      </c>
      <c r="B2" s="9" t="s">
        <v>5</v>
      </c>
      <c r="C2" s="9"/>
      <c r="D2" s="10" t="s">
        <v>25</v>
      </c>
      <c r="E2" s="10" t="s">
        <v>26</v>
      </c>
      <c r="F2" s="10" t="s">
        <v>27</v>
      </c>
      <c r="G2" s="11" t="s">
        <v>30</v>
      </c>
      <c r="H2" s="10" t="s">
        <v>28</v>
      </c>
      <c r="I2" s="10" t="s">
        <v>29</v>
      </c>
      <c r="J2" s="12" t="s">
        <v>31</v>
      </c>
      <c r="K2" s="12" t="s">
        <v>32</v>
      </c>
    </row>
    <row r="3" spans="1:14">
      <c r="A3" s="4" t="s">
        <v>6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>
        <f>B4-D4</f>
        <v>23</v>
      </c>
    </row>
    <row r="4" spans="1:14">
      <c r="A4" s="4" t="s">
        <v>7</v>
      </c>
      <c r="B4" s="5">
        <f>관리기관별!B5</f>
        <v>844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19" t="s">
        <v>8</v>
      </c>
      <c r="B5" s="20" t="e">
        <f>관리기관별!B6</f>
        <v>#REF!</v>
      </c>
      <c r="C5" s="19" t="s">
        <v>24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19" t="s">
        <v>9</v>
      </c>
      <c r="B6" s="20" t="e">
        <f>관리기관별!B7</f>
        <v>#REF!</v>
      </c>
      <c r="C6" s="19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19" t="s">
        <v>10</v>
      </c>
      <c r="B7" s="20" t="e">
        <f>관리기관별!B8</f>
        <v>#REF!</v>
      </c>
      <c r="C7" s="19" t="s">
        <v>24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19" t="s">
        <v>11</v>
      </c>
      <c r="B8" s="20" t="e">
        <f>관리기관별!B9</f>
        <v>#REF!</v>
      </c>
      <c r="C8" s="19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19" t="s">
        <v>12</v>
      </c>
      <c r="B9" s="20" t="e">
        <f>관리기관별!B10</f>
        <v>#REF!</v>
      </c>
      <c r="C9" s="19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19" t="s">
        <v>13</v>
      </c>
      <c r="B10" s="20" t="e">
        <f>관리기관별!B11</f>
        <v>#REF!</v>
      </c>
      <c r="C10" s="19" t="s">
        <v>24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19" t="s">
        <v>14</v>
      </c>
      <c r="B11" s="20" t="e">
        <f>관리기관별!B12</f>
        <v>#REF!</v>
      </c>
      <c r="C11" s="19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33</v>
      </c>
      <c r="N11" s="14" t="e">
        <f t="shared" si="2"/>
        <v>#REF!</v>
      </c>
    </row>
    <row r="12" spans="1:14">
      <c r="A12" s="19" t="s">
        <v>15</v>
      </c>
      <c r="B12" s="20" t="e">
        <f>관리기관별!B13</f>
        <v>#REF!</v>
      </c>
      <c r="C12" s="19" t="s">
        <v>24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19" t="s">
        <v>16</v>
      </c>
      <c r="B13" s="20" t="e">
        <f>관리기관별!B14</f>
        <v>#REF!</v>
      </c>
      <c r="C13" s="19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19" t="s">
        <v>17</v>
      </c>
      <c r="B14" s="20" t="e">
        <f>관리기관별!B15</f>
        <v>#REF!</v>
      </c>
      <c r="C14" s="19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19" t="s">
        <v>18</v>
      </c>
      <c r="B15" s="20" t="e">
        <f>관리기관별!B16</f>
        <v>#REF!</v>
      </c>
      <c r="C15" s="19" t="s">
        <v>24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19" t="s">
        <v>19</v>
      </c>
      <c r="B16" s="20" t="e">
        <f>관리기관별!B17</f>
        <v>#REF!</v>
      </c>
      <c r="C16" s="19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19" t="s">
        <v>20</v>
      </c>
      <c r="B17" s="20" t="e">
        <f>관리기관별!B18</f>
        <v>#REF!</v>
      </c>
      <c r="C17" s="19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19" t="s">
        <v>21</v>
      </c>
      <c r="B18" s="20" t="e">
        <f>관리기관별!B19</f>
        <v>#REF!</v>
      </c>
      <c r="C18" s="19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19" t="s">
        <v>22</v>
      </c>
      <c r="B19" s="20" t="e">
        <f>관리기관별!B20</f>
        <v>#REF!</v>
      </c>
      <c r="C19" s="19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19" t="s">
        <v>23</v>
      </c>
      <c r="B20" s="20">
        <f>관리기관별!B21</f>
        <v>37</v>
      </c>
      <c r="C20" s="19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73" t="s">
        <v>58</v>
      </c>
      <c r="B1" s="174"/>
      <c r="C1" s="174"/>
      <c r="D1" s="174"/>
      <c r="E1" s="174"/>
      <c r="F1" s="174"/>
      <c r="G1" s="174"/>
      <c r="H1" s="174"/>
      <c r="I1" s="174"/>
      <c r="J1" s="174"/>
    </row>
    <row r="2" spans="1:11" ht="36" customHeight="1" thickBot="1">
      <c r="A2" s="175"/>
      <c r="B2" s="175"/>
      <c r="C2" s="175"/>
      <c r="D2" s="175"/>
      <c r="E2" s="175"/>
      <c r="F2" s="175"/>
      <c r="G2" s="175"/>
      <c r="H2" s="175"/>
      <c r="I2" s="175"/>
      <c r="J2" s="175"/>
    </row>
    <row r="3" spans="1:11" ht="80.099999999999994" customHeight="1" thickBot="1">
      <c r="A3" s="23" t="s">
        <v>34</v>
      </c>
      <c r="B3" s="24" t="s">
        <v>35</v>
      </c>
      <c r="C3" s="24" t="s">
        <v>36</v>
      </c>
      <c r="D3" s="24" t="s">
        <v>37</v>
      </c>
      <c r="E3" s="25" t="s">
        <v>60</v>
      </c>
      <c r="F3" s="25" t="s">
        <v>38</v>
      </c>
      <c r="G3" s="25" t="s">
        <v>59</v>
      </c>
      <c r="H3" s="25" t="s">
        <v>62</v>
      </c>
      <c r="I3" s="25" t="s">
        <v>39</v>
      </c>
      <c r="J3" s="26" t="s">
        <v>61</v>
      </c>
    </row>
    <row r="4" spans="1:11" ht="69.95" customHeight="1" thickTop="1" thickBot="1">
      <c r="A4" s="33" t="s">
        <v>40</v>
      </c>
      <c r="B4" s="39" t="e">
        <f>SUM(B5:B21)</f>
        <v>#REF!</v>
      </c>
      <c r="C4" s="39">
        <f t="shared" ref="C4:J4" si="0">SUM(C5:C21)</f>
        <v>10383</v>
      </c>
      <c r="D4" s="39" t="e">
        <f t="shared" si="0"/>
        <v>#REF!</v>
      </c>
      <c r="E4" s="39" t="e">
        <f>SUM(E5:E21)</f>
        <v>#REF!</v>
      </c>
      <c r="F4" s="39" t="e">
        <f t="shared" si="0"/>
        <v>#REF!</v>
      </c>
      <c r="G4" s="39" t="e">
        <f t="shared" si="0"/>
        <v>#REF!</v>
      </c>
      <c r="H4" s="39" t="e">
        <f t="shared" si="0"/>
        <v>#REF!</v>
      </c>
      <c r="I4" s="39" t="e">
        <f t="shared" si="0"/>
        <v>#REF!</v>
      </c>
      <c r="J4" s="40">
        <f t="shared" si="0"/>
        <v>1798</v>
      </c>
    </row>
    <row r="5" spans="1:11" s="21" customFormat="1" ht="54.95" customHeight="1" thickTop="1">
      <c r="A5" s="34" t="s">
        <v>89</v>
      </c>
      <c r="B5" s="41">
        <f>SUM(C5:J5)</f>
        <v>844</v>
      </c>
      <c r="C5" s="41">
        <v>809</v>
      </c>
      <c r="D5" s="41">
        <f>COUNTIF('서구 해빙기 점검결과'!$L$8:$L$29,"지방산림청")</f>
        <v>0</v>
      </c>
      <c r="E5" s="41">
        <f>COUNTIF('서구 해빙기 점검결과'!$L$8:$L$29,"한국농어촌공사")</f>
        <v>0</v>
      </c>
      <c r="F5" s="41">
        <f>COUNTIF('서구 해빙기 점검결과'!$L$8:$L$29,"한국토지주택공사")</f>
        <v>0</v>
      </c>
      <c r="G5" s="41">
        <f>COUNTIF('서구 해빙기 점검결과'!$L$8:$L$29,"한국철도시설공단")</f>
        <v>0</v>
      </c>
      <c r="H5" s="41">
        <f>COUNTIF('서구 해빙기 점검결과'!$L$8:$L$29,"도시철도공사")</f>
        <v>0</v>
      </c>
      <c r="I5" s="41">
        <f>COUNTIF('서구 해빙기 점검결과'!$L$8:$L$29,"국립공원관리공단")</f>
        <v>0</v>
      </c>
      <c r="J5" s="42">
        <v>35</v>
      </c>
      <c r="K5" s="21" t="s">
        <v>86</v>
      </c>
    </row>
    <row r="6" spans="1:11" s="21" customFormat="1" ht="54.95" customHeight="1">
      <c r="A6" s="35" t="s">
        <v>41</v>
      </c>
      <c r="B6" s="43" t="e">
        <f>SUM(C6:J6)</f>
        <v>#REF!</v>
      </c>
      <c r="C6" s="43">
        <v>342</v>
      </c>
      <c r="D6" s="43" t="e">
        <f>COUNTIF('서구 해빙기 점검결과'!#REF!,"지방산림청")</f>
        <v>#REF!</v>
      </c>
      <c r="E6" s="43" t="e">
        <f>COUNTIF('서구 해빙기 점검결과'!#REF!,"한국농어촌공사")</f>
        <v>#REF!</v>
      </c>
      <c r="F6" s="43" t="e">
        <f>COUNTIF('서구 해빙기 점검결과'!#REF!,"한국토지주택공사")</f>
        <v>#REF!</v>
      </c>
      <c r="G6" s="43" t="e">
        <f>COUNTIF('서구 해빙기 점검결과'!#REF!,"한국철도시설공단")</f>
        <v>#REF!</v>
      </c>
      <c r="H6" s="43" t="e">
        <f>COUNTIF('서구 해빙기 점검결과'!#REF!,"도시철도공사")</f>
        <v>#REF!</v>
      </c>
      <c r="I6" s="43" t="e">
        <f>COUNTIF('서구 해빙기 점검결과'!#REF!,"국립공원관리공단")</f>
        <v>#REF!</v>
      </c>
      <c r="J6" s="44">
        <v>306</v>
      </c>
      <c r="K6" s="31" t="s">
        <v>87</v>
      </c>
    </row>
    <row r="7" spans="1:11" s="21" customFormat="1" ht="54.95" customHeight="1">
      <c r="A7" s="35" t="s">
        <v>42</v>
      </c>
      <c r="B7" s="43" t="e">
        <f>SUM(C7:J7)</f>
        <v>#REF!</v>
      </c>
      <c r="C7" s="43">
        <v>83</v>
      </c>
      <c r="D7" s="43" t="e">
        <f>COUNTIF('서구 해빙기 점검결과'!#REF!,"지방산림청")</f>
        <v>#REF!</v>
      </c>
      <c r="E7" s="43" t="e">
        <f>COUNTIF('서구 해빙기 점검결과'!#REF!,"한국농어촌공사")</f>
        <v>#REF!</v>
      </c>
      <c r="F7" s="43" t="e">
        <f>COUNTIF('서구 해빙기 점검결과'!#REF!,"한국토지주택공사")</f>
        <v>#REF!</v>
      </c>
      <c r="G7" s="43" t="e">
        <f>COUNTIF('서구 해빙기 점검결과'!#REF!,"한국철도시설공단")</f>
        <v>#REF!</v>
      </c>
      <c r="H7" s="43" t="e">
        <f>COUNTIF('서구 해빙기 점검결과'!#REF!,"도시철도공사")</f>
        <v>#REF!</v>
      </c>
      <c r="I7" s="43" t="e">
        <f>COUNTIF('서구 해빙기 점검결과'!#REF!,"국립공원관리공단")</f>
        <v>#REF!</v>
      </c>
      <c r="J7" s="44">
        <v>77</v>
      </c>
      <c r="K7" s="31" t="s">
        <v>87</v>
      </c>
    </row>
    <row r="8" spans="1:11" s="21" customFormat="1" ht="54.95" customHeight="1">
      <c r="A8" s="35" t="s">
        <v>43</v>
      </c>
      <c r="B8" s="43" t="e">
        <f>SUM(C8:J8)</f>
        <v>#REF!</v>
      </c>
      <c r="C8" s="43">
        <v>82</v>
      </c>
      <c r="D8" s="43" t="e">
        <f>COUNTIF('서구 해빙기 점검결과'!#REF!,"지방산림청")</f>
        <v>#REF!</v>
      </c>
      <c r="E8" s="43" t="e">
        <f>COUNTIF('서구 해빙기 점검결과'!#REF!,"한국농어촌공사")</f>
        <v>#REF!</v>
      </c>
      <c r="F8" s="43" t="e">
        <f>COUNTIF('서구 해빙기 점검결과'!#REF!,"한국토지주택공사")</f>
        <v>#REF!</v>
      </c>
      <c r="G8" s="43" t="e">
        <f>COUNTIF('서구 해빙기 점검결과'!#REF!,"한국철도시설공단")</f>
        <v>#REF!</v>
      </c>
      <c r="H8" s="43" t="e">
        <f>COUNTIF('서구 해빙기 점검결과'!#REF!,"도시철도공사")</f>
        <v>#REF!</v>
      </c>
      <c r="I8" s="43" t="e">
        <f>COUNTIF('서구 해빙기 점검결과'!#REF!,"국립공원관리공단")</f>
        <v>#REF!</v>
      </c>
      <c r="J8" s="44">
        <v>159</v>
      </c>
      <c r="K8" s="32" t="s">
        <v>92</v>
      </c>
    </row>
    <row r="9" spans="1:11" s="21" customFormat="1" ht="54.95" customHeight="1">
      <c r="A9" s="35" t="s">
        <v>44</v>
      </c>
      <c r="B9" s="43" t="e">
        <f>SUM(C9:J9)</f>
        <v>#REF!</v>
      </c>
      <c r="C9" s="43">
        <v>67</v>
      </c>
      <c r="D9" s="43" t="e">
        <f>COUNTIF('서구 해빙기 점검결과'!#REF!,"지방산림청")</f>
        <v>#REF!</v>
      </c>
      <c r="E9" s="43" t="e">
        <f>COUNTIF('서구 해빙기 점검결과'!#REF!,"한국농어촌공사")</f>
        <v>#REF!</v>
      </c>
      <c r="F9" s="43" t="e">
        <f>COUNTIF('서구 해빙기 점검결과'!#REF!,"한국토지주택공사")</f>
        <v>#REF!</v>
      </c>
      <c r="G9" s="43" t="e">
        <f>COUNTIF('서구 해빙기 점검결과'!#REF!,"한국철도시설공단")</f>
        <v>#REF!</v>
      </c>
      <c r="H9" s="43" t="e">
        <f>COUNTIF('서구 해빙기 점검결과'!#REF!,"도시철도공사")</f>
        <v>#REF!</v>
      </c>
      <c r="I9" s="43" t="e">
        <f>COUNTIF('서구 해빙기 점검결과'!#REF!,"국립공원관리공단")</f>
        <v>#REF!</v>
      </c>
      <c r="J9" s="44">
        <v>55</v>
      </c>
      <c r="K9" s="31" t="s">
        <v>87</v>
      </c>
    </row>
    <row r="10" spans="1:11" s="21" customFormat="1" ht="54.95" customHeight="1">
      <c r="A10" s="35" t="s">
        <v>45</v>
      </c>
      <c r="B10" s="43" t="e">
        <f t="shared" ref="B10:B21" si="1">SUM(C10:J10)</f>
        <v>#REF!</v>
      </c>
      <c r="C10" s="43">
        <v>123</v>
      </c>
      <c r="D10" s="43" t="e">
        <f>COUNTIF('서구 해빙기 점검결과'!#REF!,"지방산림청")</f>
        <v>#REF!</v>
      </c>
      <c r="E10" s="43" t="e">
        <f>COUNTIF('서구 해빙기 점검결과'!#REF!,"한국농어촌공사")</f>
        <v>#REF!</v>
      </c>
      <c r="F10" s="43" t="e">
        <f>COUNTIF('서구 해빙기 점검결과'!#REF!,"한국토지주택공사")</f>
        <v>#REF!</v>
      </c>
      <c r="G10" s="43" t="e">
        <f>COUNTIF('서구 해빙기 점검결과'!#REF!,"한국철도시설공단")</f>
        <v>#REF!</v>
      </c>
      <c r="H10" s="43" t="e">
        <f>COUNTIF('서구 해빙기 점검결과'!#REF!,"도시철도공사")</f>
        <v>#REF!</v>
      </c>
      <c r="I10" s="43" t="e">
        <f>COUNTIF('서구 해빙기 점검결과'!#REF!,"국립공원관리공단")</f>
        <v>#REF!</v>
      </c>
      <c r="J10" s="44">
        <v>26</v>
      </c>
      <c r="K10" s="32" t="s">
        <v>90</v>
      </c>
    </row>
    <row r="11" spans="1:11" s="21" customFormat="1" ht="54.95" customHeight="1">
      <c r="A11" s="35" t="s">
        <v>46</v>
      </c>
      <c r="B11" s="43" t="e">
        <f>SUM(C11:J11)</f>
        <v>#REF!</v>
      </c>
      <c r="C11" s="43">
        <v>281</v>
      </c>
      <c r="D11" s="43" t="e">
        <f>COUNTIF('서구 해빙기 점검결과'!#REF!,"지방산림청")</f>
        <v>#REF!</v>
      </c>
      <c r="E11" s="43" t="e">
        <f>COUNTIF('서구 해빙기 점검결과'!#REF!,"한국농어촌공사")</f>
        <v>#REF!</v>
      </c>
      <c r="F11" s="43" t="e">
        <f>COUNTIF('서구 해빙기 점검결과'!#REF!,"한국토지주택공사")</f>
        <v>#REF!</v>
      </c>
      <c r="G11" s="43" t="e">
        <f>COUNTIF('서구 해빙기 점검결과'!#REF!,"한국철도시설공단")</f>
        <v>#REF!</v>
      </c>
      <c r="H11" s="43" t="e">
        <f>COUNTIF('서구 해빙기 점검결과'!#REF!,"도시철도공사")</f>
        <v>#REF!</v>
      </c>
      <c r="I11" s="43" t="e">
        <f>COUNTIF('서구 해빙기 점검결과'!#REF!,"국립공원관리공단")</f>
        <v>#REF!</v>
      </c>
      <c r="J11" s="44">
        <v>27</v>
      </c>
      <c r="K11" s="22" t="s">
        <v>88</v>
      </c>
    </row>
    <row r="12" spans="1:11" s="21" customFormat="1" ht="54.95" customHeight="1">
      <c r="A12" s="35" t="s">
        <v>47</v>
      </c>
      <c r="B12" s="43" t="e">
        <f t="shared" si="1"/>
        <v>#REF!</v>
      </c>
      <c r="C12" s="43">
        <v>52</v>
      </c>
      <c r="D12" s="43" t="e">
        <f>COUNTIF('서구 해빙기 점검결과'!#REF!,"지방산림청")</f>
        <v>#REF!</v>
      </c>
      <c r="E12" s="43" t="e">
        <f>COUNTIF('서구 해빙기 점검결과'!#REF!,"한국농어촌공사")</f>
        <v>#REF!</v>
      </c>
      <c r="F12" s="43" t="e">
        <f>COUNTIF('서구 해빙기 점검결과'!#REF!,"한국토지주택공사")</f>
        <v>#REF!</v>
      </c>
      <c r="G12" s="43" t="e">
        <f>COUNTIF('서구 해빙기 점검결과'!#REF!,"한국철도시설공단")</f>
        <v>#REF!</v>
      </c>
      <c r="H12" s="43" t="e">
        <f>COUNTIF('서구 해빙기 점검결과'!#REF!,"도시철도공사")</f>
        <v>#REF!</v>
      </c>
      <c r="I12" s="43" t="e">
        <f>COUNTIF('서구 해빙기 점검결과'!#REF!,"국립공원관리공단")</f>
        <v>#REF!</v>
      </c>
      <c r="J12" s="44">
        <v>7</v>
      </c>
      <c r="K12" s="21" t="s">
        <v>57</v>
      </c>
    </row>
    <row r="13" spans="1:11" s="21" customFormat="1" ht="54.95" customHeight="1">
      <c r="A13" s="35" t="s">
        <v>48</v>
      </c>
      <c r="B13" s="43" t="e">
        <f t="shared" si="1"/>
        <v>#REF!</v>
      </c>
      <c r="C13" s="43">
        <v>502</v>
      </c>
      <c r="D13" s="43" t="e">
        <f>COUNTIF('서구 해빙기 점검결과'!#REF!,"지방산림청")</f>
        <v>#REF!</v>
      </c>
      <c r="E13" s="43" t="e">
        <f>COUNTIF('서구 해빙기 점검결과'!#REF!,"한국농어촌공사")</f>
        <v>#REF!</v>
      </c>
      <c r="F13" s="43" t="e">
        <f>COUNTIF('서구 해빙기 점검결과'!#REF!,"한국토지주택공사")</f>
        <v>#REF!</v>
      </c>
      <c r="G13" s="43" t="e">
        <f>COUNTIF('서구 해빙기 점검결과'!#REF!,"한국철도시설공단")</f>
        <v>#REF!</v>
      </c>
      <c r="H13" s="43" t="e">
        <f>COUNTIF('서구 해빙기 점검결과'!#REF!,"도시철도공사")</f>
        <v>#REF!</v>
      </c>
      <c r="I13" s="43" t="e">
        <f>COUNTIF('서구 해빙기 점검결과'!#REF!,"국립공원관리공단")</f>
        <v>#REF!</v>
      </c>
      <c r="J13" s="44">
        <v>373</v>
      </c>
      <c r="K13" s="32" t="s">
        <v>87</v>
      </c>
    </row>
    <row r="14" spans="1:11" s="21" customFormat="1" ht="54.95" customHeight="1">
      <c r="A14" s="35" t="s">
        <v>49</v>
      </c>
      <c r="B14" s="43" t="e">
        <f t="shared" si="1"/>
        <v>#REF!</v>
      </c>
      <c r="C14" s="43">
        <v>1880</v>
      </c>
      <c r="D14" s="43" t="e">
        <f>COUNTIF('서구 해빙기 점검결과'!#REF!,"지방산림청")</f>
        <v>#REF!</v>
      </c>
      <c r="E14" s="43" t="e">
        <f>COUNTIF('서구 해빙기 점검결과'!#REF!,"한국농어촌공사")</f>
        <v>#REF!</v>
      </c>
      <c r="F14" s="43" t="e">
        <f>COUNTIF('서구 해빙기 점검결과'!#REF!,"한국토지주택공사")</f>
        <v>#REF!</v>
      </c>
      <c r="G14" s="43" t="e">
        <f>COUNTIF('서구 해빙기 점검결과'!#REF!,"한국철도시설공단")</f>
        <v>#REF!</v>
      </c>
      <c r="H14" s="43" t="e">
        <f>COUNTIF('서구 해빙기 점검결과'!#REF!,"도시철도공사")</f>
        <v>#REF!</v>
      </c>
      <c r="I14" s="43" t="e">
        <f>COUNTIF('서구 해빙기 점검결과'!#REF!,"국립공원관리공단")</f>
        <v>#REF!</v>
      </c>
      <c r="J14" s="44">
        <v>115</v>
      </c>
    </row>
    <row r="15" spans="1:11" s="21" customFormat="1" ht="54.95" customHeight="1">
      <c r="A15" s="35" t="s">
        <v>50</v>
      </c>
      <c r="B15" s="43" t="e">
        <f t="shared" si="1"/>
        <v>#REF!</v>
      </c>
      <c r="C15" s="43">
        <v>953</v>
      </c>
      <c r="D15" s="43" t="e">
        <f>COUNTIF('서구 해빙기 점검결과'!#REF!,"지방산림청")</f>
        <v>#REF!</v>
      </c>
      <c r="E15" s="43" t="e">
        <f>COUNTIF('서구 해빙기 점검결과'!#REF!,"한국농어촌공사")</f>
        <v>#REF!</v>
      </c>
      <c r="F15" s="43" t="e">
        <f>COUNTIF('서구 해빙기 점검결과'!#REF!,"한국토지주택공사")</f>
        <v>#REF!</v>
      </c>
      <c r="G15" s="43" t="e">
        <f>COUNTIF('서구 해빙기 점검결과'!#REF!,"한국철도시설공단")</f>
        <v>#REF!</v>
      </c>
      <c r="H15" s="43" t="e">
        <f>COUNTIF('서구 해빙기 점검결과'!#REF!,"도시철도공사")</f>
        <v>#REF!</v>
      </c>
      <c r="I15" s="43" t="e">
        <f>COUNTIF('서구 해빙기 점검결과'!#REF!,"국립공원관리공단")</f>
        <v>#REF!</v>
      </c>
      <c r="J15" s="44">
        <v>249</v>
      </c>
      <c r="K15" s="32" t="s">
        <v>87</v>
      </c>
    </row>
    <row r="16" spans="1:11" s="21" customFormat="1" ht="54.95" customHeight="1">
      <c r="A16" s="35" t="s">
        <v>51</v>
      </c>
      <c r="B16" s="43" t="e">
        <f t="shared" si="1"/>
        <v>#REF!</v>
      </c>
      <c r="C16" s="43">
        <v>199</v>
      </c>
      <c r="D16" s="43" t="e">
        <f>COUNTIF('서구 해빙기 점검결과'!#REF!,"지방산림청")</f>
        <v>#REF!</v>
      </c>
      <c r="E16" s="43" t="e">
        <f>COUNTIF('서구 해빙기 점검결과'!#REF!,"한국농어촌공사")</f>
        <v>#REF!</v>
      </c>
      <c r="F16" s="43" t="e">
        <f>COUNTIF('서구 해빙기 점검결과'!#REF!,"한국토지주택공사")</f>
        <v>#REF!</v>
      </c>
      <c r="G16" s="43" t="e">
        <f>COUNTIF('서구 해빙기 점검결과'!#REF!,"한국철도시설공단")</f>
        <v>#REF!</v>
      </c>
      <c r="H16" s="43" t="e">
        <f>COUNTIF('서구 해빙기 점검결과'!#REF!,"도시철도공사")</f>
        <v>#REF!</v>
      </c>
      <c r="I16" s="43" t="e">
        <f>COUNTIF('서구 해빙기 점검결과'!#REF!,"국립공원관리공단")</f>
        <v>#REF!</v>
      </c>
      <c r="J16" s="44">
        <v>39</v>
      </c>
    </row>
    <row r="17" spans="1:11 16383:16383" s="21" customFormat="1" ht="54.95" customHeight="1">
      <c r="A17" s="35" t="s">
        <v>52</v>
      </c>
      <c r="B17" s="43" t="e">
        <f t="shared" si="1"/>
        <v>#REF!</v>
      </c>
      <c r="C17" s="43">
        <v>972</v>
      </c>
      <c r="D17" s="43" t="e">
        <f>COUNTIF('서구 해빙기 점검결과'!#REF!,"지방산림청")</f>
        <v>#REF!</v>
      </c>
      <c r="E17" s="43" t="e">
        <f>COUNTIF('서구 해빙기 점검결과'!#REF!,"한국농어촌공사")</f>
        <v>#REF!</v>
      </c>
      <c r="F17" s="43" t="e">
        <f>COUNTIF('서구 해빙기 점검결과'!#REF!,"한국토지주택공사")</f>
        <v>#REF!</v>
      </c>
      <c r="G17" s="43" t="e">
        <f>COUNTIF('서구 해빙기 점검결과'!#REF!,"한국철도시설공단")</f>
        <v>#REF!</v>
      </c>
      <c r="H17" s="43" t="e">
        <f>COUNTIF('서구 해빙기 점검결과'!#REF!,"도시철도공사")</f>
        <v>#REF!</v>
      </c>
      <c r="I17" s="43" t="e">
        <f>COUNTIF('서구 해빙기 점검결과'!#REF!,"국립공원관리공단")</f>
        <v>#REF!</v>
      </c>
      <c r="J17" s="44">
        <v>95</v>
      </c>
      <c r="XFC17" s="18" t="e">
        <f>COUNTIF('서구 해빙기 점검결과'!#REF!,"지방산림청")</f>
        <v>#REF!</v>
      </c>
    </row>
    <row r="18" spans="1:11 16383:16383" s="21" customFormat="1" ht="54.95" customHeight="1">
      <c r="A18" s="35" t="s">
        <v>53</v>
      </c>
      <c r="B18" s="43" t="e">
        <f t="shared" si="1"/>
        <v>#REF!</v>
      </c>
      <c r="C18" s="43">
        <v>832</v>
      </c>
      <c r="D18" s="43" t="e">
        <f>COUNTIF('서구 해빙기 점검결과'!#REF!,"지방산림청")</f>
        <v>#REF!</v>
      </c>
      <c r="E18" s="43" t="e">
        <f>COUNTIF('서구 해빙기 점검결과'!#REF!,"한국농어촌공사")</f>
        <v>#REF!</v>
      </c>
      <c r="F18" s="43" t="e">
        <f>COUNTIF('서구 해빙기 점검결과'!#REF!,"한국토지주택공사")</f>
        <v>#REF!</v>
      </c>
      <c r="G18" s="43" t="e">
        <f>COUNTIF('서구 해빙기 점검결과'!#REF!,"한국철도시설공단")</f>
        <v>#REF!</v>
      </c>
      <c r="H18" s="43" t="e">
        <f>COUNTIF('서구 해빙기 점검결과'!#REF!,"도시철도공사")</f>
        <v>#REF!</v>
      </c>
      <c r="I18" s="43" t="e">
        <f>COUNTIF('서구 해빙기 점검결과'!#REF!,"국립공원관리공단")</f>
        <v>#REF!</v>
      </c>
      <c r="J18" s="44">
        <v>62</v>
      </c>
    </row>
    <row r="19" spans="1:11 16383:16383" s="21" customFormat="1" ht="54.95" customHeight="1">
      <c r="A19" s="36" t="s">
        <v>54</v>
      </c>
      <c r="B19" s="45" t="e">
        <f t="shared" si="1"/>
        <v>#REF!</v>
      </c>
      <c r="C19" s="45">
        <v>995</v>
      </c>
      <c r="D19" s="45" t="e">
        <f>COUNTIF('서구 해빙기 점검결과'!#REF!,"지방산림청")</f>
        <v>#REF!</v>
      </c>
      <c r="E19" s="45" t="e">
        <f>COUNTIF('서구 해빙기 점검결과'!#REF!,"한국농어촌공사")</f>
        <v>#REF!</v>
      </c>
      <c r="F19" s="45" t="e">
        <f>COUNTIF('서구 해빙기 점검결과'!#REF!,"한국토지주택공사")</f>
        <v>#REF!</v>
      </c>
      <c r="G19" s="45" t="e">
        <f>COUNTIF('서구 해빙기 점검결과'!#REF!,"한국철도시설공단")</f>
        <v>#REF!</v>
      </c>
      <c r="H19" s="45" t="e">
        <f>COUNTIF('서구 해빙기 점검결과'!#REF!,"도시철도공사")</f>
        <v>#REF!</v>
      </c>
      <c r="I19" s="45" t="e">
        <f>COUNTIF('서구 해빙기 점검결과'!#REF!,"국립공원관리공단")</f>
        <v>#REF!</v>
      </c>
      <c r="J19" s="46">
        <v>21</v>
      </c>
      <c r="K19" s="31" t="s">
        <v>87</v>
      </c>
    </row>
    <row r="20" spans="1:11 16383:16383" s="21" customFormat="1" ht="54.95" customHeight="1">
      <c r="A20" s="35" t="s">
        <v>55</v>
      </c>
      <c r="B20" s="43" t="e">
        <f t="shared" si="1"/>
        <v>#REF!</v>
      </c>
      <c r="C20" s="43">
        <v>2174</v>
      </c>
      <c r="D20" s="43" t="e">
        <f>COUNTIF('서구 해빙기 점검결과'!#REF!,"지방산림청")</f>
        <v>#REF!</v>
      </c>
      <c r="E20" s="43" t="e">
        <f>COUNTIF('서구 해빙기 점검결과'!#REF!,"한국농어촌공사")</f>
        <v>#REF!</v>
      </c>
      <c r="F20" s="43" t="e">
        <f>COUNTIF('서구 해빙기 점검결과'!#REF!,"한국토지주택공사")</f>
        <v>#REF!</v>
      </c>
      <c r="G20" s="43" t="e">
        <f>COUNTIF('서구 해빙기 점검결과'!#REF!,"한국철도시설공단")</f>
        <v>#REF!</v>
      </c>
      <c r="H20" s="43" t="e">
        <f>COUNTIF('서구 해빙기 점검결과'!#REF!,"도시철도공사")</f>
        <v>#REF!</v>
      </c>
      <c r="I20" s="43" t="e">
        <f>COUNTIF('서구 해빙기 점검결과'!#REF!,"국립공원관리공단")</f>
        <v>#REF!</v>
      </c>
      <c r="J20" s="44">
        <v>152</v>
      </c>
      <c r="K20" s="32" t="s">
        <v>91</v>
      </c>
    </row>
    <row r="21" spans="1:11 16383:16383" s="21" customFormat="1" ht="54.95" customHeight="1" thickBot="1">
      <c r="A21" s="37" t="s">
        <v>56</v>
      </c>
      <c r="B21" s="47">
        <f t="shared" si="1"/>
        <v>37</v>
      </c>
      <c r="C21" s="47">
        <v>37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8">
        <v>0</v>
      </c>
      <c r="K21" s="32" t="s">
        <v>87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73" t="s">
        <v>63</v>
      </c>
      <c r="B1" s="173"/>
      <c r="C1" s="173"/>
      <c r="D1" s="173"/>
      <c r="E1" s="173"/>
      <c r="F1" s="173"/>
      <c r="G1" s="173"/>
      <c r="H1" s="173"/>
    </row>
    <row r="2" spans="1:8 16384:16384" ht="36" customHeight="1">
      <c r="A2" s="173"/>
      <c r="B2" s="173"/>
      <c r="C2" s="173"/>
      <c r="D2" s="173"/>
      <c r="E2" s="173"/>
      <c r="F2" s="173"/>
      <c r="G2" s="173"/>
      <c r="H2" s="173"/>
    </row>
    <row r="3" spans="1:8 16384:16384" ht="25.5" customHeight="1" thickBot="1">
      <c r="A3" s="27"/>
      <c r="B3" s="27"/>
      <c r="C3" s="27"/>
      <c r="D3" s="27"/>
      <c r="E3" s="27"/>
      <c r="F3" s="27"/>
      <c r="G3" s="27"/>
      <c r="H3" s="28" t="s">
        <v>70</v>
      </c>
    </row>
    <row r="4" spans="1:8 16384:16384" ht="80.099999999999994" customHeight="1" thickBot="1">
      <c r="A4" s="53" t="s">
        <v>34</v>
      </c>
      <c r="B4" s="54" t="s">
        <v>6</v>
      </c>
      <c r="C4" s="54" t="s">
        <v>64</v>
      </c>
      <c r="D4" s="54" t="s">
        <v>65</v>
      </c>
      <c r="E4" s="55" t="s">
        <v>66</v>
      </c>
      <c r="F4" s="55" t="s">
        <v>67</v>
      </c>
      <c r="G4" s="55" t="s">
        <v>68</v>
      </c>
      <c r="H4" s="55" t="s">
        <v>69</v>
      </c>
    </row>
    <row r="5" spans="1:8 16384:16384" ht="45.95" customHeight="1" thickTop="1" thickBot="1">
      <c r="A5" s="49" t="s">
        <v>40</v>
      </c>
      <c r="B5" s="50" t="e">
        <f>SUM(B6:B22)</f>
        <v>#REF!</v>
      </c>
      <c r="C5" s="50" t="e">
        <f t="shared" ref="C5:H5" si="0">SUM(C6:C22)</f>
        <v>#REF!</v>
      </c>
      <c r="D5" s="50" t="e">
        <f t="shared" si="0"/>
        <v>#REF!</v>
      </c>
      <c r="E5" s="50" t="e">
        <f t="shared" si="0"/>
        <v>#REF!</v>
      </c>
      <c r="F5" s="50" t="e">
        <f t="shared" si="0"/>
        <v>#REF!</v>
      </c>
      <c r="G5" s="50" t="e">
        <f t="shared" si="0"/>
        <v>#REF!</v>
      </c>
      <c r="H5" s="50">
        <f t="shared" si="0"/>
        <v>0</v>
      </c>
    </row>
    <row r="6" spans="1:8 16384:16384" s="30" customFormat="1" ht="45.95" customHeight="1" thickTop="1">
      <c r="A6" s="56" t="s">
        <v>7</v>
      </c>
      <c r="B6" s="41" t="e">
        <f t="shared" ref="B6:B22" si="1">SUM(C6:H6)</f>
        <v>#REF!</v>
      </c>
      <c r="C6" s="41" t="e">
        <f>COUNTIF('서구 해빙기 점검결과'!#REF!,"A")</f>
        <v>#REF!</v>
      </c>
      <c r="D6" s="41" t="e">
        <f>COUNTIF('서구 해빙기 점검결과'!#REF!,"B")</f>
        <v>#REF!</v>
      </c>
      <c r="E6" s="41" t="e">
        <f>COUNTIF('서구 해빙기 점검결과'!#REF!,"C")</f>
        <v>#REF!</v>
      </c>
      <c r="F6" s="41" t="e">
        <f>COUNTIF('서구 해빙기 점검결과'!#REF!,"D")</f>
        <v>#REF!</v>
      </c>
      <c r="G6" s="41" t="e">
        <f>COUNTIF('서구 해빙기 점검결과'!#REF!,"E")</f>
        <v>#REF!</v>
      </c>
      <c r="H6" s="41"/>
    </row>
    <row r="7" spans="1:8 16384:16384" s="30" customFormat="1" ht="45.95" customHeight="1">
      <c r="A7" s="57" t="s">
        <v>8</v>
      </c>
      <c r="B7" s="43" t="e">
        <f t="shared" si="1"/>
        <v>#REF!</v>
      </c>
      <c r="C7" s="41" t="e">
        <f>COUNTIF('서구 해빙기 점검결과'!#REF!,"A")</f>
        <v>#REF!</v>
      </c>
      <c r="D7" s="41" t="e">
        <f>COUNTIF('서구 해빙기 점검결과'!#REF!,"B")</f>
        <v>#REF!</v>
      </c>
      <c r="E7" s="41" t="e">
        <f>COUNTIF('서구 해빙기 점검결과'!#REF!,"C")</f>
        <v>#REF!</v>
      </c>
      <c r="F7" s="41" t="e">
        <f>COUNTIF('서구 해빙기 점검결과'!#REF!,"D")</f>
        <v>#REF!</v>
      </c>
      <c r="G7" s="41" t="e">
        <f>COUNTIF('서구 해빙기 점검결과'!#REF!,"E")</f>
        <v>#REF!</v>
      </c>
      <c r="H7" s="43"/>
    </row>
    <row r="8" spans="1:8 16384:16384" s="30" customFormat="1" ht="45.95" customHeight="1">
      <c r="A8" s="57" t="s">
        <v>9</v>
      </c>
      <c r="B8" s="43" t="e">
        <f t="shared" si="1"/>
        <v>#REF!</v>
      </c>
      <c r="C8" s="41" t="e">
        <f>COUNTIF('서구 해빙기 점검결과'!#REF!,"A")</f>
        <v>#REF!</v>
      </c>
      <c r="D8" s="41" t="e">
        <f>COUNTIF('서구 해빙기 점검결과'!#REF!,"B")</f>
        <v>#REF!</v>
      </c>
      <c r="E8" s="41" t="e">
        <f>COUNTIF('서구 해빙기 점검결과'!#REF!,"C")</f>
        <v>#REF!</v>
      </c>
      <c r="F8" s="41" t="e">
        <f>COUNTIF('서구 해빙기 점검결과'!#REF!,"D")</f>
        <v>#REF!</v>
      </c>
      <c r="G8" s="41" t="e">
        <f>COUNTIF('서구 해빙기 점검결과'!#REF!,"E")</f>
        <v>#REF!</v>
      </c>
      <c r="H8" s="43"/>
    </row>
    <row r="9" spans="1:8 16384:16384" s="30" customFormat="1" ht="45.95" customHeight="1">
      <c r="A9" s="57" t="s">
        <v>10</v>
      </c>
      <c r="B9" s="43" t="e">
        <f t="shared" si="1"/>
        <v>#REF!</v>
      </c>
      <c r="C9" s="41" t="e">
        <f>COUNTIF('서구 해빙기 점검결과'!#REF!,"A")</f>
        <v>#REF!</v>
      </c>
      <c r="D9" s="41" t="e">
        <f>COUNTIF('서구 해빙기 점검결과'!#REF!,"B")</f>
        <v>#REF!</v>
      </c>
      <c r="E9" s="41" t="e">
        <f>COUNTIF('서구 해빙기 점검결과'!#REF!,"C")</f>
        <v>#REF!</v>
      </c>
      <c r="F9" s="41" t="e">
        <f>COUNTIF('서구 해빙기 점검결과'!#REF!,"D")</f>
        <v>#REF!</v>
      </c>
      <c r="G9" s="41" t="e">
        <f>COUNTIF('서구 해빙기 점검결과'!#REF!,"E")</f>
        <v>#REF!</v>
      </c>
      <c r="H9" s="43"/>
    </row>
    <row r="10" spans="1:8 16384:16384" s="30" customFormat="1" ht="45.95" customHeight="1">
      <c r="A10" s="57" t="s">
        <v>11</v>
      </c>
      <c r="B10" s="43" t="e">
        <f t="shared" si="1"/>
        <v>#REF!</v>
      </c>
      <c r="C10" s="41" t="e">
        <f>COUNTIF('서구 해빙기 점검결과'!#REF!,"A")</f>
        <v>#REF!</v>
      </c>
      <c r="D10" s="41" t="e">
        <f>COUNTIF('서구 해빙기 점검결과'!#REF!,"B")</f>
        <v>#REF!</v>
      </c>
      <c r="E10" s="41" t="e">
        <f>COUNTIF('서구 해빙기 점검결과'!#REF!,"C")</f>
        <v>#REF!</v>
      </c>
      <c r="F10" s="41" t="e">
        <f>COUNTIF('서구 해빙기 점검결과'!#REF!,"D")</f>
        <v>#REF!</v>
      </c>
      <c r="G10" s="41" t="e">
        <f>COUNTIF('서구 해빙기 점검결과'!#REF!,"E")</f>
        <v>#REF!</v>
      </c>
      <c r="H10" s="43"/>
    </row>
    <row r="11" spans="1:8 16384:16384" s="30" customFormat="1" ht="45.95" customHeight="1">
      <c r="A11" s="57" t="s">
        <v>12</v>
      </c>
      <c r="B11" s="43" t="e">
        <f t="shared" si="1"/>
        <v>#REF!</v>
      </c>
      <c r="C11" s="41" t="e">
        <f>COUNTIF('서구 해빙기 점검결과'!#REF!,"A")</f>
        <v>#REF!</v>
      </c>
      <c r="D11" s="41" t="e">
        <f>COUNTIF('서구 해빙기 점검결과'!#REF!,"B")</f>
        <v>#REF!</v>
      </c>
      <c r="E11" s="41" t="e">
        <f>COUNTIF('서구 해빙기 점검결과'!#REF!,"C")</f>
        <v>#REF!</v>
      </c>
      <c r="F11" s="41" t="e">
        <f>COUNTIF('서구 해빙기 점검결과'!#REF!,"D")</f>
        <v>#REF!</v>
      </c>
      <c r="G11" s="41" t="e">
        <f>COUNTIF('서구 해빙기 점검결과'!#REF!,"E")</f>
        <v>#REF!</v>
      </c>
      <c r="H11" s="43"/>
      <c r="XFD11" s="29"/>
    </row>
    <row r="12" spans="1:8 16384:16384" s="30" customFormat="1" ht="45.95" customHeight="1">
      <c r="A12" s="57" t="s">
        <v>13</v>
      </c>
      <c r="B12" s="43" t="e">
        <f t="shared" si="1"/>
        <v>#REF!</v>
      </c>
      <c r="C12" s="41" t="e">
        <f>COUNTIF('서구 해빙기 점검결과'!#REF!,"A")</f>
        <v>#REF!</v>
      </c>
      <c r="D12" s="41" t="e">
        <f>COUNTIF('서구 해빙기 점검결과'!#REF!,"B")</f>
        <v>#REF!</v>
      </c>
      <c r="E12" s="41" t="e">
        <f>COUNTIF('서구 해빙기 점검결과'!#REF!,"C")</f>
        <v>#REF!</v>
      </c>
      <c r="F12" s="41" t="e">
        <f>COUNTIF('서구 해빙기 점검결과'!#REF!,"D")</f>
        <v>#REF!</v>
      </c>
      <c r="G12" s="41" t="e">
        <f>COUNTIF('서구 해빙기 점검결과'!#REF!,"E")</f>
        <v>#REF!</v>
      </c>
      <c r="H12" s="43"/>
    </row>
    <row r="13" spans="1:8 16384:16384" s="30" customFormat="1" ht="45.95" customHeight="1">
      <c r="A13" s="57" t="s">
        <v>14</v>
      </c>
      <c r="B13" s="43" t="e">
        <f t="shared" si="1"/>
        <v>#REF!</v>
      </c>
      <c r="C13" s="41" t="e">
        <f>COUNTIF('서구 해빙기 점검결과'!#REF!,"A")</f>
        <v>#REF!</v>
      </c>
      <c r="D13" s="41" t="e">
        <f>COUNTIF('서구 해빙기 점검결과'!#REF!,"B")</f>
        <v>#REF!</v>
      </c>
      <c r="E13" s="41" t="e">
        <f>COUNTIF('서구 해빙기 점검결과'!#REF!,"C")</f>
        <v>#REF!</v>
      </c>
      <c r="F13" s="41" t="e">
        <f>COUNTIF('서구 해빙기 점검결과'!#REF!,"D")</f>
        <v>#REF!</v>
      </c>
      <c r="G13" s="41" t="e">
        <f>COUNTIF('서구 해빙기 점검결과'!#REF!,"E")</f>
        <v>#REF!</v>
      </c>
      <c r="H13" s="43"/>
    </row>
    <row r="14" spans="1:8 16384:16384" s="30" customFormat="1" ht="45.95" customHeight="1">
      <c r="A14" s="57" t="s">
        <v>15</v>
      </c>
      <c r="B14" s="43" t="e">
        <f t="shared" si="1"/>
        <v>#REF!</v>
      </c>
      <c r="C14" s="43" t="e">
        <f>COUNTIF('서구 해빙기 점검결과'!#REF!,"A")</f>
        <v>#REF!</v>
      </c>
      <c r="D14" s="43" t="e">
        <f>COUNTIF('서구 해빙기 점검결과'!#REF!,"B")</f>
        <v>#REF!</v>
      </c>
      <c r="E14" s="43" t="e">
        <f>COUNTIF('서구 해빙기 점검결과'!#REF!,"C")</f>
        <v>#REF!</v>
      </c>
      <c r="F14" s="43" t="e">
        <f>COUNTIF('서구 해빙기 점검결과'!#REF!,"D")</f>
        <v>#REF!</v>
      </c>
      <c r="G14" s="43" t="e">
        <f>COUNTIF('서구 해빙기 점검결과'!#REF!,"E")</f>
        <v>#REF!</v>
      </c>
      <c r="H14" s="43"/>
    </row>
    <row r="15" spans="1:8 16384:16384" s="30" customFormat="1" ht="45.95" customHeight="1">
      <c r="A15" s="57" t="s">
        <v>16</v>
      </c>
      <c r="B15" s="43" t="e">
        <f t="shared" si="1"/>
        <v>#REF!</v>
      </c>
      <c r="C15" s="43" t="e">
        <f>COUNTIF('서구 해빙기 점검결과'!#REF!,"A")</f>
        <v>#REF!</v>
      </c>
      <c r="D15" s="43" t="e">
        <f>COUNTIF('서구 해빙기 점검결과'!#REF!,"B")</f>
        <v>#REF!</v>
      </c>
      <c r="E15" s="43" t="e">
        <f>COUNTIF('서구 해빙기 점검결과'!#REF!,"C")</f>
        <v>#REF!</v>
      </c>
      <c r="F15" s="43" t="e">
        <f>COUNTIF('서구 해빙기 점검결과'!#REF!,"D")</f>
        <v>#REF!</v>
      </c>
      <c r="G15" s="43" t="e">
        <f>COUNTIF('서구 해빙기 점검결과'!#REF!,"E")</f>
        <v>#REF!</v>
      </c>
      <c r="H15" s="43"/>
    </row>
    <row r="16" spans="1:8 16384:16384" s="30" customFormat="1" ht="45.95" customHeight="1">
      <c r="A16" s="57" t="s">
        <v>17</v>
      </c>
      <c r="B16" s="43" t="e">
        <f t="shared" si="1"/>
        <v>#REF!</v>
      </c>
      <c r="C16" s="43" t="e">
        <f>COUNTIF('서구 해빙기 점검결과'!#REF!,"A")</f>
        <v>#REF!</v>
      </c>
      <c r="D16" s="43" t="e">
        <f>COUNTIF('서구 해빙기 점검결과'!#REF!,"B")</f>
        <v>#REF!</v>
      </c>
      <c r="E16" s="43" t="e">
        <f>COUNTIF('서구 해빙기 점검결과'!#REF!,"C")</f>
        <v>#REF!</v>
      </c>
      <c r="F16" s="43" t="e">
        <f>COUNTIF('서구 해빙기 점검결과'!#REF!,"D")</f>
        <v>#REF!</v>
      </c>
      <c r="G16" s="43" t="e">
        <f>COUNTIF('서구 해빙기 점검결과'!#REF!,"E")</f>
        <v>#REF!</v>
      </c>
      <c r="H16" s="43"/>
    </row>
    <row r="17" spans="1:8 16381:16381" s="30" customFormat="1" ht="45.95" customHeight="1">
      <c r="A17" s="57" t="s">
        <v>18</v>
      </c>
      <c r="B17" s="43" t="e">
        <f t="shared" si="1"/>
        <v>#REF!</v>
      </c>
      <c r="C17" s="43" t="e">
        <f>COUNTIF('서구 해빙기 점검결과'!#REF!,"A")</f>
        <v>#REF!</v>
      </c>
      <c r="D17" s="43" t="e">
        <f>COUNTIF('서구 해빙기 점검결과'!#REF!,"B")</f>
        <v>#REF!</v>
      </c>
      <c r="E17" s="43" t="e">
        <f>COUNTIF('서구 해빙기 점검결과'!#REF!,"C")</f>
        <v>#REF!</v>
      </c>
      <c r="F17" s="43" t="e">
        <f>COUNTIF('서구 해빙기 점검결과'!#REF!,"D")</f>
        <v>#REF!</v>
      </c>
      <c r="G17" s="43" t="e">
        <f>COUNTIF('서구 해빙기 점검결과'!#REF!,"E")</f>
        <v>#REF!</v>
      </c>
      <c r="H17" s="43"/>
    </row>
    <row r="18" spans="1:8 16381:16381" s="30" customFormat="1" ht="45.95" customHeight="1">
      <c r="A18" s="57" t="s">
        <v>19</v>
      </c>
      <c r="B18" s="43" t="e">
        <f t="shared" si="1"/>
        <v>#REF!</v>
      </c>
      <c r="C18" s="43" t="e">
        <f>COUNTIF('서구 해빙기 점검결과'!#REF!,"A")</f>
        <v>#REF!</v>
      </c>
      <c r="D18" s="43" t="e">
        <f>COUNTIF('서구 해빙기 점검결과'!#REF!,"B")</f>
        <v>#REF!</v>
      </c>
      <c r="E18" s="43" t="e">
        <f>COUNTIF('서구 해빙기 점검결과'!#REF!,"C")</f>
        <v>#REF!</v>
      </c>
      <c r="F18" s="43" t="e">
        <f>COUNTIF('서구 해빙기 점검결과'!#REF!,"D")</f>
        <v>#REF!</v>
      </c>
      <c r="G18" s="43" t="e">
        <f>COUNTIF('서구 해빙기 점검결과'!#REF!,"E")</f>
        <v>#REF!</v>
      </c>
      <c r="H18" s="43"/>
      <c r="XFA18" s="18" t="e">
        <f>COUNTIF('서구 해빙기 점검결과'!#REF!,"지방산림청")</f>
        <v>#REF!</v>
      </c>
    </row>
    <row r="19" spans="1:8 16381:16381" s="30" customFormat="1" ht="45.95" customHeight="1">
      <c r="A19" s="57" t="s">
        <v>20</v>
      </c>
      <c r="B19" s="43" t="e">
        <f t="shared" si="1"/>
        <v>#REF!</v>
      </c>
      <c r="C19" s="43" t="e">
        <f>COUNTIF('서구 해빙기 점검결과'!#REF!,"A")</f>
        <v>#REF!</v>
      </c>
      <c r="D19" s="43" t="e">
        <f>COUNTIF('서구 해빙기 점검결과'!#REF!,"B")</f>
        <v>#REF!</v>
      </c>
      <c r="E19" s="43" t="e">
        <f>COUNTIF('서구 해빙기 점검결과'!#REF!,"C")</f>
        <v>#REF!</v>
      </c>
      <c r="F19" s="43" t="e">
        <f>COUNTIF('서구 해빙기 점검결과'!#REF!,"D")</f>
        <v>#REF!</v>
      </c>
      <c r="G19" s="43" t="e">
        <f>COUNTIF('서구 해빙기 점검결과'!#REF!,"E")</f>
        <v>#REF!</v>
      </c>
      <c r="H19" s="43"/>
    </row>
    <row r="20" spans="1:8 16381:16381" s="30" customFormat="1" ht="45.95" customHeight="1">
      <c r="A20" s="57" t="s">
        <v>21</v>
      </c>
      <c r="B20" s="43" t="e">
        <f t="shared" si="1"/>
        <v>#REF!</v>
      </c>
      <c r="C20" s="43" t="e">
        <f>COUNTIF('서구 해빙기 점검결과'!#REF!,"A")</f>
        <v>#REF!</v>
      </c>
      <c r="D20" s="43">
        <v>767</v>
      </c>
      <c r="E20" s="43" t="e">
        <f>COUNTIF('서구 해빙기 점검결과'!#REF!,"C")</f>
        <v>#REF!</v>
      </c>
      <c r="F20" s="43" t="e">
        <f>COUNTIF('서구 해빙기 점검결과'!#REF!,"D")</f>
        <v>#REF!</v>
      </c>
      <c r="G20" s="43" t="e">
        <f>COUNTIF('서구 해빙기 점검결과'!#REF!,"E")</f>
        <v>#REF!</v>
      </c>
      <c r="H20" s="43"/>
    </row>
    <row r="21" spans="1:8 16381:16381" s="30" customFormat="1" ht="45.95" customHeight="1">
      <c r="A21" s="57" t="s">
        <v>22</v>
      </c>
      <c r="B21" s="43" t="e">
        <f t="shared" si="1"/>
        <v>#REF!</v>
      </c>
      <c r="C21" s="43" t="e">
        <f>COUNTIF('서구 해빙기 점검결과'!#REF!,"A")</f>
        <v>#REF!</v>
      </c>
      <c r="D21" s="43" t="e">
        <f>COUNTIF('서구 해빙기 점검결과'!#REF!,"B")</f>
        <v>#REF!</v>
      </c>
      <c r="E21" s="43" t="e">
        <f>COUNTIF('서구 해빙기 점검결과'!#REF!,"C")</f>
        <v>#REF!</v>
      </c>
      <c r="F21" s="43" t="e">
        <f>COUNTIF('서구 해빙기 점검결과'!#REF!,"D")</f>
        <v>#REF!</v>
      </c>
      <c r="G21" s="43" t="e">
        <f>COUNTIF('서구 해빙기 점검결과'!#REF!,"E")</f>
        <v>#REF!</v>
      </c>
      <c r="H21" s="43"/>
    </row>
    <row r="22" spans="1:8 16381:16381" s="30" customFormat="1" ht="45.95" customHeight="1" thickBot="1">
      <c r="A22" s="58" t="s">
        <v>23</v>
      </c>
      <c r="B22" s="47" t="e">
        <f t="shared" si="1"/>
        <v>#REF!</v>
      </c>
      <c r="C22" s="43" t="e">
        <f>COUNTIF('서구 해빙기 점검결과'!#REF!,"A")</f>
        <v>#REF!</v>
      </c>
      <c r="D22" s="43" t="e">
        <f>COUNTIF('서구 해빙기 점검결과'!#REF!,"b")</f>
        <v>#REF!</v>
      </c>
      <c r="E22" s="43" t="e">
        <f>COUNTIF('서구 해빙기 점검결과'!#REF!,"C")</f>
        <v>#REF!</v>
      </c>
      <c r="F22" s="43" t="e">
        <f>COUNTIF('서구 해빙기 점검결과'!#REF!,"D")</f>
        <v>#REF!</v>
      </c>
      <c r="G22" s="43" t="e">
        <f>COUNTIF('서구 해빙기 점검결과'!#REF!,"E")</f>
        <v>#REF!</v>
      </c>
      <c r="H22" s="47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3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73" t="s">
        <v>58</v>
      </c>
      <c r="B1" s="174"/>
      <c r="C1" s="174"/>
      <c r="D1" s="174"/>
      <c r="E1" s="174"/>
      <c r="F1" s="174"/>
      <c r="G1" s="174"/>
      <c r="H1" s="174"/>
      <c r="I1" s="174"/>
      <c r="J1" s="174"/>
    </row>
    <row r="2" spans="1:11" ht="36" customHeight="1" thickBot="1">
      <c r="A2" s="175"/>
      <c r="B2" s="175"/>
      <c r="C2" s="175"/>
      <c r="D2" s="175"/>
      <c r="E2" s="175"/>
      <c r="F2" s="175"/>
      <c r="G2" s="175"/>
      <c r="H2" s="175"/>
      <c r="I2" s="175"/>
      <c r="J2" s="175"/>
    </row>
    <row r="3" spans="1:11" ht="80.099999999999994" customHeight="1" thickBot="1">
      <c r="A3" s="53" t="s">
        <v>34</v>
      </c>
      <c r="B3" s="54" t="s">
        <v>6</v>
      </c>
      <c r="C3" s="54" t="s">
        <v>71</v>
      </c>
      <c r="D3" s="54" t="s">
        <v>72</v>
      </c>
      <c r="E3" s="55" t="s">
        <v>73</v>
      </c>
      <c r="F3" s="55" t="s">
        <v>74</v>
      </c>
      <c r="G3" s="55" t="s">
        <v>75</v>
      </c>
      <c r="H3" s="55" t="s">
        <v>77</v>
      </c>
      <c r="I3" s="55" t="s">
        <v>76</v>
      </c>
      <c r="J3" s="55" t="s">
        <v>69</v>
      </c>
    </row>
    <row r="4" spans="1:11" ht="69.95" customHeight="1" thickTop="1" thickBot="1">
      <c r="A4" s="49" t="s">
        <v>40</v>
      </c>
      <c r="B4" s="50" t="e">
        <f>SUM(B5:B21)</f>
        <v>#REF!</v>
      </c>
      <c r="C4" s="50" t="e">
        <f t="shared" ref="C4:H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  <c r="H4" s="50" t="e">
        <f t="shared" si="0"/>
        <v>#REF!</v>
      </c>
      <c r="I4" s="50" t="e">
        <f>SUM(I5:I21)</f>
        <v>#REF!</v>
      </c>
      <c r="J4" s="50"/>
    </row>
    <row r="5" spans="1:11" s="21" customFormat="1" ht="54.95" customHeight="1" thickTop="1">
      <c r="A5" s="56" t="s">
        <v>7</v>
      </c>
      <c r="B5" s="41">
        <f t="shared" ref="B5:B21" si="1">SUM(C5:J5)</f>
        <v>20</v>
      </c>
      <c r="C5" s="41">
        <f>COUNTIF('서구 해빙기 점검결과'!$G$8:$G$29,"도로(지,군,비)")</f>
        <v>0</v>
      </c>
      <c r="D5" s="41">
        <f>COUNTIF('서구 해빙기 점검결과'!$G$8:$G$29,"아파트")</f>
        <v>13</v>
      </c>
      <c r="E5" s="41">
        <f>COUNTIF('서구 해빙기 점검결과'!$G$8:$G$29,"주택")</f>
        <v>2</v>
      </c>
      <c r="F5" s="41">
        <f>COUNTIF('서구 해빙기 점검결과'!$G$8:$G$29,"공단")</f>
        <v>0</v>
      </c>
      <c r="G5" s="41">
        <f>COUNTIF('서구 해빙기 점검결과'!$G$8:$G$29,"공원")</f>
        <v>3</v>
      </c>
      <c r="H5" s="41">
        <f>COUNTIF('서구 해빙기 점검결과'!$G$8:$G$29,"철도")</f>
        <v>0</v>
      </c>
      <c r="I5" s="41">
        <f>COUNTIF('서구 해빙기 점검결과'!$G$8:$G$29,"기타")</f>
        <v>2</v>
      </c>
      <c r="J5" s="41"/>
    </row>
    <row r="6" spans="1:11" s="21" customFormat="1" ht="54.95" customHeight="1">
      <c r="A6" s="57" t="s">
        <v>8</v>
      </c>
      <c r="B6" s="43" t="e">
        <f t="shared" si="1"/>
        <v>#REF!</v>
      </c>
      <c r="C6" s="43" t="e">
        <f>COUNTIF('서구 해빙기 점검결과'!#REF!,"도로")</f>
        <v>#REF!</v>
      </c>
      <c r="D6" s="43" t="e">
        <f>COUNTIF('서구 해빙기 점검결과'!#REF!,"아파트")</f>
        <v>#REF!</v>
      </c>
      <c r="E6" s="43" t="e">
        <f>COUNTIF('서구 해빙기 점검결과'!#REF!,"주택")</f>
        <v>#REF!</v>
      </c>
      <c r="F6" s="43" t="e">
        <f>COUNTIF('서구 해빙기 점검결과'!#REF!,"공단")</f>
        <v>#REF!</v>
      </c>
      <c r="G6" s="43" t="e">
        <f>COUNTIF('서구 해빙기 점검결과'!#REF!,"공원")</f>
        <v>#REF!</v>
      </c>
      <c r="H6" s="43" t="e">
        <f>COUNTIF('서구 해빙기 점검결과'!#REF!,"철도")</f>
        <v>#REF!</v>
      </c>
      <c r="I6" s="43" t="e">
        <f>COUNTIF('서구 해빙기 점검결과'!#REF!,"기타")</f>
        <v>#REF!</v>
      </c>
      <c r="J6" s="43"/>
    </row>
    <row r="7" spans="1:11" s="21" customFormat="1" ht="54.95" customHeight="1">
      <c r="A7" s="57" t="s">
        <v>9</v>
      </c>
      <c r="B7" s="43" t="e">
        <f t="shared" si="1"/>
        <v>#REF!</v>
      </c>
      <c r="C7" s="43" t="e">
        <f>COUNTIF('서구 해빙기 점검결과'!#REF!,"도로")</f>
        <v>#REF!</v>
      </c>
      <c r="D7" s="43" t="e">
        <f>COUNTIF('서구 해빙기 점검결과'!#REF!,"아파트")</f>
        <v>#REF!</v>
      </c>
      <c r="E7" s="43" t="e">
        <f>COUNTIF('서구 해빙기 점검결과'!#REF!,"주택")</f>
        <v>#REF!</v>
      </c>
      <c r="F7" s="43" t="e">
        <f>COUNTIF('서구 해빙기 점검결과'!#REF!,"공단")</f>
        <v>#REF!</v>
      </c>
      <c r="G7" s="43" t="e">
        <f>COUNTIF('서구 해빙기 점검결과'!#REF!,"공원")</f>
        <v>#REF!</v>
      </c>
      <c r="H7" s="43" t="e">
        <f>COUNTIF('서구 해빙기 점검결과'!#REF!,"철도")</f>
        <v>#REF!</v>
      </c>
      <c r="I7" s="43" t="e">
        <f>COUNTIF('서구 해빙기 점검결과'!#REF!,"기타")</f>
        <v>#REF!</v>
      </c>
      <c r="J7" s="43"/>
    </row>
    <row r="8" spans="1:11" s="21" customFormat="1" ht="54.95" customHeight="1">
      <c r="A8" s="57" t="s">
        <v>10</v>
      </c>
      <c r="B8" s="43" t="e">
        <f t="shared" si="1"/>
        <v>#REF!</v>
      </c>
      <c r="C8" s="43" t="e">
        <f>COUNTIF('서구 해빙기 점검결과'!#REF!,"도로")</f>
        <v>#REF!</v>
      </c>
      <c r="D8" s="43" t="e">
        <f>COUNTIF('서구 해빙기 점검결과'!#REF!,"아파트")</f>
        <v>#REF!</v>
      </c>
      <c r="E8" s="43" t="e">
        <f>COUNTIF('서구 해빙기 점검결과'!#REF!,"주택")</f>
        <v>#REF!</v>
      </c>
      <c r="F8" s="43" t="e">
        <f>COUNTIF('서구 해빙기 점검결과'!#REF!,"공단")</f>
        <v>#REF!</v>
      </c>
      <c r="G8" s="43" t="e">
        <f>COUNTIF('서구 해빙기 점검결과'!#REF!,"공원")</f>
        <v>#REF!</v>
      </c>
      <c r="H8" s="43" t="e">
        <f>COUNTIF('서구 해빙기 점검결과'!#REF!,"철도")</f>
        <v>#REF!</v>
      </c>
      <c r="I8" s="43" t="e">
        <f>COUNTIF('서구 해빙기 점검결과'!#REF!,"기타")</f>
        <v>#REF!</v>
      </c>
      <c r="J8" s="43"/>
    </row>
    <row r="9" spans="1:11" s="21" customFormat="1" ht="54.95" customHeight="1">
      <c r="A9" s="57" t="s">
        <v>11</v>
      </c>
      <c r="B9" s="43" t="e">
        <f t="shared" si="1"/>
        <v>#REF!</v>
      </c>
      <c r="C9" s="43" t="e">
        <f>COUNTIF('서구 해빙기 점검결과'!#REF!,"도로")</f>
        <v>#REF!</v>
      </c>
      <c r="D9" s="43" t="e">
        <f>COUNTIF('서구 해빙기 점검결과'!#REF!,"아파트")</f>
        <v>#REF!</v>
      </c>
      <c r="E9" s="43" t="e">
        <f>COUNTIF('서구 해빙기 점검결과'!#REF!,"주택")</f>
        <v>#REF!</v>
      </c>
      <c r="F9" s="43" t="e">
        <f>COUNTIF('서구 해빙기 점검결과'!#REF!,"공단")</f>
        <v>#REF!</v>
      </c>
      <c r="G9" s="43" t="e">
        <f>COUNTIF('서구 해빙기 점검결과'!#REF!,"공원")</f>
        <v>#REF!</v>
      </c>
      <c r="H9" s="43" t="e">
        <f>COUNTIF('서구 해빙기 점검결과'!#REF!,"철도")</f>
        <v>#REF!</v>
      </c>
      <c r="I9" s="43" t="e">
        <f>COUNTIF('서구 해빙기 점검결과'!#REF!,"기타")</f>
        <v>#REF!</v>
      </c>
      <c r="J9" s="43"/>
    </row>
    <row r="10" spans="1:11" s="21" customFormat="1" ht="54.95" customHeight="1">
      <c r="A10" s="57" t="s">
        <v>12</v>
      </c>
      <c r="B10" s="43" t="e">
        <f t="shared" si="1"/>
        <v>#REF!</v>
      </c>
      <c r="C10" s="43" t="e">
        <f>COUNTIF('서구 해빙기 점검결과'!#REF!,"도로")</f>
        <v>#REF!</v>
      </c>
      <c r="D10" s="43" t="e">
        <f>COUNTIF('서구 해빙기 점검결과'!#REF!,"아파트")</f>
        <v>#REF!</v>
      </c>
      <c r="E10" s="43" t="e">
        <f>COUNTIF('서구 해빙기 점검결과'!#REF!,"주택")</f>
        <v>#REF!</v>
      </c>
      <c r="F10" s="43" t="e">
        <f>COUNTIF('서구 해빙기 점검결과'!#REF!,"공단")</f>
        <v>#REF!</v>
      </c>
      <c r="G10" s="43" t="e">
        <f>COUNTIF('서구 해빙기 점검결과'!#REF!,"공원")</f>
        <v>#REF!</v>
      </c>
      <c r="H10" s="43" t="e">
        <f>COUNTIF('서구 해빙기 점검결과'!#REF!,"철도")</f>
        <v>#REF!</v>
      </c>
      <c r="I10" s="43" t="e">
        <f>COUNTIF('서구 해빙기 점검결과'!#REF!,"기타")</f>
        <v>#REF!</v>
      </c>
      <c r="J10" s="43"/>
    </row>
    <row r="11" spans="1:11" s="21" customFormat="1" ht="54.95" customHeight="1">
      <c r="A11" s="57" t="s">
        <v>13</v>
      </c>
      <c r="B11" s="43" t="e">
        <f t="shared" si="1"/>
        <v>#REF!</v>
      </c>
      <c r="C11" s="43" t="e">
        <f>COUNTIF('서구 해빙기 점검결과'!#REF!,"도로")</f>
        <v>#REF!</v>
      </c>
      <c r="D11" s="43" t="e">
        <f>COUNTIF('서구 해빙기 점검결과'!#REF!,"아파트")</f>
        <v>#REF!</v>
      </c>
      <c r="E11" s="43" t="e">
        <f>COUNTIF('서구 해빙기 점검결과'!#REF!,"주택")</f>
        <v>#REF!</v>
      </c>
      <c r="F11" s="43" t="e">
        <f>COUNTIF('서구 해빙기 점검결과'!#REF!,"공단")</f>
        <v>#REF!</v>
      </c>
      <c r="G11" s="43" t="e">
        <f>COUNTIF('서구 해빙기 점검결과'!#REF!,"공원")</f>
        <v>#REF!</v>
      </c>
      <c r="H11" s="43" t="e">
        <f>COUNTIF('서구 해빙기 점검결과'!#REF!,"철도")</f>
        <v>#REF!</v>
      </c>
      <c r="I11" s="43" t="e">
        <f>COUNTIF('서구 해빙기 점검결과'!#REF!,"기타")</f>
        <v>#REF!</v>
      </c>
      <c r="J11" s="43"/>
      <c r="K11" s="22"/>
    </row>
    <row r="12" spans="1:11" s="21" customFormat="1" ht="54.95" customHeight="1">
      <c r="A12" s="57" t="s">
        <v>14</v>
      </c>
      <c r="B12" s="43" t="e">
        <f t="shared" si="1"/>
        <v>#REF!</v>
      </c>
      <c r="C12" s="43" t="e">
        <f>COUNTIF('서구 해빙기 점검결과'!#REF!,"도로")</f>
        <v>#REF!</v>
      </c>
      <c r="D12" s="43" t="e">
        <f>COUNTIF('서구 해빙기 점검결과'!#REF!,"아파트")</f>
        <v>#REF!</v>
      </c>
      <c r="E12" s="43" t="e">
        <f>COUNTIF('서구 해빙기 점검결과'!#REF!,"주택")</f>
        <v>#REF!</v>
      </c>
      <c r="F12" s="43" t="e">
        <f>COUNTIF('서구 해빙기 점검결과'!#REF!,"공단")</f>
        <v>#REF!</v>
      </c>
      <c r="G12" s="43" t="e">
        <f>COUNTIF('서구 해빙기 점검결과'!#REF!,"공원")</f>
        <v>#REF!</v>
      </c>
      <c r="H12" s="43" t="e">
        <f>COUNTIF('서구 해빙기 점검결과'!#REF!,"철도")</f>
        <v>#REF!</v>
      </c>
      <c r="I12" s="43" t="e">
        <f>COUNTIF('서구 해빙기 점검결과'!#REF!,"기타")</f>
        <v>#REF!</v>
      </c>
      <c r="J12" s="43"/>
    </row>
    <row r="13" spans="1:11" s="21" customFormat="1" ht="54.95" customHeight="1">
      <c r="A13" s="57" t="s">
        <v>15</v>
      </c>
      <c r="B13" s="43" t="e">
        <f t="shared" si="1"/>
        <v>#REF!</v>
      </c>
      <c r="C13" s="43" t="e">
        <f>COUNTIF('서구 해빙기 점검결과'!#REF!,"도로")</f>
        <v>#REF!</v>
      </c>
      <c r="D13" s="43" t="e">
        <f>COUNTIF('서구 해빙기 점검결과'!#REF!,"아파트")</f>
        <v>#REF!</v>
      </c>
      <c r="E13" s="43" t="e">
        <f>COUNTIF('서구 해빙기 점검결과'!#REF!,"주택")</f>
        <v>#REF!</v>
      </c>
      <c r="F13" s="43" t="e">
        <f>COUNTIF('서구 해빙기 점검결과'!#REF!,"공단")</f>
        <v>#REF!</v>
      </c>
      <c r="G13" s="43" t="e">
        <f>COUNTIF('서구 해빙기 점검결과'!#REF!,"공원")</f>
        <v>#REF!</v>
      </c>
      <c r="H13" s="43" t="e">
        <f>COUNTIF('서구 해빙기 점검결과'!#REF!,"철도")</f>
        <v>#REF!</v>
      </c>
      <c r="I13" s="43" t="e">
        <f>COUNTIF('서구 해빙기 점검결과'!#REF!,"기타")</f>
        <v>#REF!</v>
      </c>
      <c r="J13" s="43"/>
    </row>
    <row r="14" spans="1:11" s="21" customFormat="1" ht="54.95" customHeight="1">
      <c r="A14" s="57" t="s">
        <v>16</v>
      </c>
      <c r="B14" s="43" t="e">
        <f t="shared" si="1"/>
        <v>#REF!</v>
      </c>
      <c r="C14" s="43" t="e">
        <f>COUNTIF('서구 해빙기 점검결과'!#REF!,"도로")</f>
        <v>#REF!</v>
      </c>
      <c r="D14" s="43" t="e">
        <f>COUNTIF('서구 해빙기 점검결과'!#REF!,"아파트")</f>
        <v>#REF!</v>
      </c>
      <c r="E14" s="43" t="e">
        <f>COUNTIF('서구 해빙기 점검결과'!#REF!,"주택")</f>
        <v>#REF!</v>
      </c>
      <c r="F14" s="43" t="e">
        <f>COUNTIF('서구 해빙기 점검결과'!#REF!,"공단")</f>
        <v>#REF!</v>
      </c>
      <c r="G14" s="43" t="e">
        <f>COUNTIF('서구 해빙기 점검결과'!#REF!,"공원")</f>
        <v>#REF!</v>
      </c>
      <c r="H14" s="43" t="e">
        <f>COUNTIF('서구 해빙기 점검결과'!#REF!,"철도")</f>
        <v>#REF!</v>
      </c>
      <c r="I14" s="43" t="e">
        <f>COUNTIF('서구 해빙기 점검결과'!#REF!,"기타")</f>
        <v>#REF!</v>
      </c>
      <c r="J14" s="43"/>
    </row>
    <row r="15" spans="1:11" s="21" customFormat="1" ht="54.95" customHeight="1">
      <c r="A15" s="57" t="s">
        <v>17</v>
      </c>
      <c r="B15" s="43" t="e">
        <f t="shared" si="1"/>
        <v>#REF!</v>
      </c>
      <c r="C15" s="43" t="e">
        <f>COUNTIF('서구 해빙기 점검결과'!#REF!,"도로")</f>
        <v>#REF!</v>
      </c>
      <c r="D15" s="43" t="e">
        <f>COUNTIF('서구 해빙기 점검결과'!#REF!,"아파트")</f>
        <v>#REF!</v>
      </c>
      <c r="E15" s="43" t="e">
        <f>COUNTIF('서구 해빙기 점검결과'!#REF!,"주택")</f>
        <v>#REF!</v>
      </c>
      <c r="F15" s="43" t="e">
        <f>COUNTIF('서구 해빙기 점검결과'!#REF!,"공단")</f>
        <v>#REF!</v>
      </c>
      <c r="G15" s="43" t="e">
        <f>COUNTIF('서구 해빙기 점검결과'!#REF!,"공원")</f>
        <v>#REF!</v>
      </c>
      <c r="H15" s="43" t="e">
        <f>COUNTIF('서구 해빙기 점검결과'!#REF!,"철도")</f>
        <v>#REF!</v>
      </c>
      <c r="I15" s="43" t="e">
        <f>COUNTIF('서구 해빙기 점검결과'!#REF!,"기타")</f>
        <v>#REF!</v>
      </c>
      <c r="J15" s="43"/>
    </row>
    <row r="16" spans="1:11" s="21" customFormat="1" ht="54.95" customHeight="1">
      <c r="A16" s="57" t="s">
        <v>18</v>
      </c>
      <c r="B16" s="43" t="e">
        <f t="shared" si="1"/>
        <v>#REF!</v>
      </c>
      <c r="C16" s="43" t="e">
        <f>COUNTIF('서구 해빙기 점검결과'!#REF!,"도로")</f>
        <v>#REF!</v>
      </c>
      <c r="D16" s="43" t="e">
        <f>COUNTIF('서구 해빙기 점검결과'!#REF!,"아파트")</f>
        <v>#REF!</v>
      </c>
      <c r="E16" s="43" t="e">
        <f>COUNTIF('서구 해빙기 점검결과'!#REF!,"주택")</f>
        <v>#REF!</v>
      </c>
      <c r="F16" s="43" t="e">
        <f>COUNTIF('서구 해빙기 점검결과'!#REF!,"공단")</f>
        <v>#REF!</v>
      </c>
      <c r="G16" s="43" t="e">
        <f>COUNTIF('서구 해빙기 점검결과'!#REF!,"공원")</f>
        <v>#REF!</v>
      </c>
      <c r="H16" s="43" t="e">
        <f>COUNTIF('서구 해빙기 점검결과'!#REF!,"철도")</f>
        <v>#REF!</v>
      </c>
      <c r="I16" s="43" t="e">
        <f>COUNTIF('서구 해빙기 점검결과'!#REF!,"기타")</f>
        <v>#REF!</v>
      </c>
      <c r="J16" s="43"/>
    </row>
    <row r="17" spans="1:10 16383:16383" s="21" customFormat="1" ht="54.95" customHeight="1">
      <c r="A17" s="57" t="s">
        <v>19</v>
      </c>
      <c r="B17" s="43" t="e">
        <f t="shared" si="1"/>
        <v>#REF!</v>
      </c>
      <c r="C17" s="43" t="e">
        <f>COUNTIF('서구 해빙기 점검결과'!#REF!,"도로")</f>
        <v>#REF!</v>
      </c>
      <c r="D17" s="43" t="e">
        <f>COUNTIF('서구 해빙기 점검결과'!#REF!,"아파트")</f>
        <v>#REF!</v>
      </c>
      <c r="E17" s="43" t="e">
        <f>COUNTIF('서구 해빙기 점검결과'!#REF!,"주택")</f>
        <v>#REF!</v>
      </c>
      <c r="F17" s="43" t="e">
        <f>COUNTIF('서구 해빙기 점검결과'!#REF!,"공단")</f>
        <v>#REF!</v>
      </c>
      <c r="G17" s="43" t="e">
        <f>COUNTIF('서구 해빙기 점검결과'!#REF!,"공원")</f>
        <v>#REF!</v>
      </c>
      <c r="H17" s="43" t="e">
        <f>COUNTIF('서구 해빙기 점검결과'!#REF!,"철도")</f>
        <v>#REF!</v>
      </c>
      <c r="I17" s="43" t="e">
        <f>COUNTIF('서구 해빙기 점검결과'!#REF!,"기타")</f>
        <v>#REF!</v>
      </c>
      <c r="J17" s="43"/>
      <c r="XFC17" s="18" t="e">
        <f>COUNTIF('서구 해빙기 점검결과'!#REF!,"지방산림청")</f>
        <v>#REF!</v>
      </c>
    </row>
    <row r="18" spans="1:10 16383:16383" s="21" customFormat="1" ht="54.95" customHeight="1">
      <c r="A18" s="57" t="s">
        <v>20</v>
      </c>
      <c r="B18" s="43" t="e">
        <f t="shared" si="1"/>
        <v>#REF!</v>
      </c>
      <c r="C18" s="43" t="e">
        <f>COUNTIF('서구 해빙기 점검결과'!#REF!,"도로")</f>
        <v>#REF!</v>
      </c>
      <c r="D18" s="43" t="e">
        <f>COUNTIF('서구 해빙기 점검결과'!#REF!,"아파트")</f>
        <v>#REF!</v>
      </c>
      <c r="E18" s="43" t="e">
        <f>COUNTIF('서구 해빙기 점검결과'!#REF!,"주택")</f>
        <v>#REF!</v>
      </c>
      <c r="F18" s="43" t="e">
        <f>COUNTIF('서구 해빙기 점검결과'!#REF!,"공단")</f>
        <v>#REF!</v>
      </c>
      <c r="G18" s="43" t="e">
        <f>COUNTIF('서구 해빙기 점검결과'!#REF!,"공원")</f>
        <v>#REF!</v>
      </c>
      <c r="H18" s="43" t="e">
        <f>COUNTIF('서구 해빙기 점검결과'!#REF!,"철도")</f>
        <v>#REF!</v>
      </c>
      <c r="I18" s="43" t="e">
        <f>COUNTIF('서구 해빙기 점검결과'!#REF!,"기타")</f>
        <v>#REF!</v>
      </c>
      <c r="J18" s="43"/>
    </row>
    <row r="19" spans="1:10 16383:16383" s="21" customFormat="1" ht="54.95" customHeight="1">
      <c r="A19" s="57" t="s">
        <v>21</v>
      </c>
      <c r="B19" s="43" t="e">
        <f t="shared" si="1"/>
        <v>#REF!</v>
      </c>
      <c r="C19" s="43" t="e">
        <f>COUNTIF('서구 해빙기 점검결과'!#REF!,"도로")</f>
        <v>#REF!</v>
      </c>
      <c r="D19" s="43" t="e">
        <f>COUNTIF('서구 해빙기 점검결과'!#REF!,"아파트")</f>
        <v>#REF!</v>
      </c>
      <c r="E19" s="43" t="e">
        <f>COUNTIF('서구 해빙기 점검결과'!#REF!,"주택")</f>
        <v>#REF!</v>
      </c>
      <c r="F19" s="43" t="e">
        <f>COUNTIF('서구 해빙기 점검결과'!#REF!,"공단")</f>
        <v>#REF!</v>
      </c>
      <c r="G19" s="43" t="e">
        <f>COUNTIF('서구 해빙기 점검결과'!#REF!,"공원")</f>
        <v>#REF!</v>
      </c>
      <c r="H19" s="43" t="e">
        <f>COUNTIF('서구 해빙기 점검결과'!#REF!,"철도")</f>
        <v>#REF!</v>
      </c>
      <c r="I19" s="43" t="e">
        <f>COUNTIF('서구 해빙기 점검결과'!#REF!,"기타")</f>
        <v>#REF!</v>
      </c>
      <c r="J19" s="43"/>
    </row>
    <row r="20" spans="1:10 16383:16383" s="21" customFormat="1" ht="54.95" customHeight="1">
      <c r="A20" s="57" t="s">
        <v>22</v>
      </c>
      <c r="B20" s="43" t="e">
        <f t="shared" si="1"/>
        <v>#REF!</v>
      </c>
      <c r="C20" s="43" t="e">
        <f>COUNTIF('서구 해빙기 점검결과'!#REF!,"도로")</f>
        <v>#REF!</v>
      </c>
      <c r="D20" s="43" t="e">
        <f>COUNTIF('서구 해빙기 점검결과'!#REF!,"아파트")</f>
        <v>#REF!</v>
      </c>
      <c r="E20" s="43" t="e">
        <f>COUNTIF('서구 해빙기 점검결과'!#REF!,"주택")</f>
        <v>#REF!</v>
      </c>
      <c r="F20" s="43" t="e">
        <f>COUNTIF('서구 해빙기 점검결과'!#REF!,"공단")</f>
        <v>#REF!</v>
      </c>
      <c r="G20" s="43" t="e">
        <f>COUNTIF('서구 해빙기 점검결과'!#REF!,"공원")</f>
        <v>#REF!</v>
      </c>
      <c r="H20" s="43" t="e">
        <f>COUNTIF('서구 해빙기 점검결과'!#REF!,"철도")</f>
        <v>#REF!</v>
      </c>
      <c r="I20" s="43" t="e">
        <f>COUNTIF('서구 해빙기 점검결과'!#REF!,"기타")</f>
        <v>#REF!</v>
      </c>
      <c r="J20" s="43"/>
    </row>
    <row r="21" spans="1:10 16383:16383" s="21" customFormat="1" ht="54.95" customHeight="1" thickBot="1">
      <c r="A21" s="58" t="s">
        <v>23</v>
      </c>
      <c r="B21" s="47">
        <f t="shared" si="1"/>
        <v>0</v>
      </c>
      <c r="C21" s="43">
        <f>COUNTIF('서구 해빙기 점검결과'!$G$30:$G$93952,"도로")</f>
        <v>0</v>
      </c>
      <c r="D21" s="43">
        <f>COUNTIF('서구 해빙기 점검결과'!$G$30:$G$93952,"아파트")</f>
        <v>0</v>
      </c>
      <c r="E21" s="43">
        <f>COUNTIF('서구 해빙기 점검결과'!$G$30:$G$93952,"주택")</f>
        <v>0</v>
      </c>
      <c r="F21" s="43">
        <f>COUNTIF('서구 해빙기 점검결과'!$G$30:$G$93952,"공단")</f>
        <v>0</v>
      </c>
      <c r="G21" s="43">
        <f>COUNTIF('서구 해빙기 점검결과'!$G$30:$G$93952,"공원")</f>
        <v>0</v>
      </c>
      <c r="H21" s="43">
        <f>COUNTIF('서구 해빙기 점검결과'!$G$30:$G$93952,"철도")</f>
        <v>0</v>
      </c>
      <c r="I21" s="43">
        <f>COUNTIF('서구 해빙기 점검결과'!$G$30:$G$93952,"기타")</f>
        <v>0</v>
      </c>
      <c r="J21" s="47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73" t="s">
        <v>58</v>
      </c>
      <c r="B1" s="174"/>
      <c r="C1" s="174"/>
      <c r="D1" s="174"/>
      <c r="E1" s="174"/>
      <c r="F1" s="174"/>
      <c r="G1" s="174"/>
    </row>
    <row r="2" spans="1:8" ht="36" customHeight="1" thickBot="1">
      <c r="A2" s="175"/>
      <c r="B2" s="175"/>
      <c r="C2" s="175"/>
      <c r="D2" s="175"/>
      <c r="E2" s="175"/>
      <c r="F2" s="175"/>
      <c r="G2" s="175"/>
    </row>
    <row r="3" spans="1:8" ht="80.099999999999994" customHeight="1" thickBot="1">
      <c r="A3" s="53" t="s">
        <v>34</v>
      </c>
      <c r="B3" s="54" t="s">
        <v>6</v>
      </c>
      <c r="C3" s="54" t="s">
        <v>93</v>
      </c>
      <c r="D3" s="54" t="s">
        <v>94</v>
      </c>
      <c r="E3" s="55" t="s">
        <v>95</v>
      </c>
      <c r="F3" s="55" t="s">
        <v>96</v>
      </c>
      <c r="G3" s="55" t="s">
        <v>97</v>
      </c>
    </row>
    <row r="4" spans="1:8" ht="69.95" customHeight="1" thickTop="1" thickBot="1">
      <c r="A4" s="49" t="s">
        <v>40</v>
      </c>
      <c r="B4" s="50" t="e">
        <f>SUM(B5:B21)</f>
        <v>#REF!</v>
      </c>
      <c r="C4" s="50" t="e">
        <f t="shared" ref="C4:G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</row>
    <row r="5" spans="1:8" s="21" customFormat="1" ht="54.95" customHeight="1" thickTop="1">
      <c r="A5" s="56" t="s">
        <v>7</v>
      </c>
      <c r="B5" s="41">
        <f t="shared" ref="B5:B21" si="1">SUM(C5:G5)</f>
        <v>0</v>
      </c>
      <c r="C5" s="41">
        <f>COUNTIF('서구 해빙기 점검결과'!$H$8:$H$29,"토사")</f>
        <v>0</v>
      </c>
      <c r="D5" s="41">
        <f>COUNTIF('서구 해빙기 점검결과'!$H$8:$H$29,"옹벽")</f>
        <v>0</v>
      </c>
      <c r="E5" s="41">
        <f>COUNTIF('서구 해빙기 점검결과'!$H$8:$H$29,"석축")</f>
        <v>0</v>
      </c>
      <c r="F5" s="41">
        <f>COUNTIF('서구 해빙기 점검결과'!$H$8:$H$29,"암반")</f>
        <v>0</v>
      </c>
      <c r="G5" s="41">
        <f>COUNTIF('서구 해빙기 점검결과'!$H$8:$H$29,"복합")</f>
        <v>0</v>
      </c>
    </row>
    <row r="6" spans="1:8" s="21" customFormat="1" ht="54.95" customHeight="1">
      <c r="A6" s="57" t="s">
        <v>8</v>
      </c>
      <c r="B6" s="43" t="e">
        <f t="shared" si="1"/>
        <v>#REF!</v>
      </c>
      <c r="C6" s="43" t="e">
        <f>COUNTIF('서구 해빙기 점검결과'!#REF!,"토사")</f>
        <v>#REF!</v>
      </c>
      <c r="D6" s="43" t="e">
        <f>COUNTIF('서구 해빙기 점검결과'!#REF!,"옹벽")</f>
        <v>#REF!</v>
      </c>
      <c r="E6" s="43" t="e">
        <f>COUNTIF('서구 해빙기 점검결과'!#REF!,"석축")</f>
        <v>#REF!</v>
      </c>
      <c r="F6" s="43" t="e">
        <f>COUNTIF('서구 해빙기 점검결과'!#REF!,"암반")</f>
        <v>#REF!</v>
      </c>
      <c r="G6" s="43" t="e">
        <f>COUNTIF('서구 해빙기 점검결과'!#REF!,"복합")</f>
        <v>#REF!</v>
      </c>
    </row>
    <row r="7" spans="1:8" s="21" customFormat="1" ht="54.95" customHeight="1">
      <c r="A7" s="57" t="s">
        <v>9</v>
      </c>
      <c r="B7" s="43" t="e">
        <f t="shared" si="1"/>
        <v>#REF!</v>
      </c>
      <c r="C7" s="43" t="e">
        <f>COUNTIF('서구 해빙기 점검결과'!#REF!,"토사")</f>
        <v>#REF!</v>
      </c>
      <c r="D7" s="43" t="e">
        <f>COUNTIF('서구 해빙기 점검결과'!#REF!,"옹벽")</f>
        <v>#REF!</v>
      </c>
      <c r="E7" s="43" t="e">
        <f>COUNTIF('서구 해빙기 점검결과'!#REF!,"석축")</f>
        <v>#REF!</v>
      </c>
      <c r="F7" s="43" t="e">
        <f>COUNTIF('서구 해빙기 점검결과'!#REF!,"암반")</f>
        <v>#REF!</v>
      </c>
      <c r="G7" s="43" t="e">
        <f>COUNTIF('서구 해빙기 점검결과'!#REF!,"복합")</f>
        <v>#REF!</v>
      </c>
    </row>
    <row r="8" spans="1:8" s="21" customFormat="1" ht="54.95" customHeight="1">
      <c r="A8" s="57" t="s">
        <v>10</v>
      </c>
      <c r="B8" s="43" t="e">
        <f t="shared" si="1"/>
        <v>#REF!</v>
      </c>
      <c r="C8" s="43" t="e">
        <f>COUNTIF('서구 해빙기 점검결과'!#REF!,"토사")</f>
        <v>#REF!</v>
      </c>
      <c r="D8" s="43" t="e">
        <f>COUNTIF('서구 해빙기 점검결과'!#REF!,"옹벽")</f>
        <v>#REF!</v>
      </c>
      <c r="E8" s="43" t="e">
        <f>COUNTIF('서구 해빙기 점검결과'!#REF!,"석축")</f>
        <v>#REF!</v>
      </c>
      <c r="F8" s="43" t="e">
        <f>COUNTIF('서구 해빙기 점검결과'!#REF!,"암반")</f>
        <v>#REF!</v>
      </c>
      <c r="G8" s="43" t="e">
        <f>COUNTIF('서구 해빙기 점검결과'!#REF!,"복합")</f>
        <v>#REF!</v>
      </c>
    </row>
    <row r="9" spans="1:8" s="21" customFormat="1" ht="54.95" customHeight="1">
      <c r="A9" s="57" t="s">
        <v>11</v>
      </c>
      <c r="B9" s="43" t="e">
        <f t="shared" si="1"/>
        <v>#REF!</v>
      </c>
      <c r="C9" s="43" t="e">
        <f>COUNTIF('서구 해빙기 점검결과'!#REF!,"토사")</f>
        <v>#REF!</v>
      </c>
      <c r="D9" s="43" t="e">
        <f>COUNTIF('서구 해빙기 점검결과'!#REF!,"옹벽")</f>
        <v>#REF!</v>
      </c>
      <c r="E9" s="43" t="e">
        <f>COUNTIF('서구 해빙기 점검결과'!#REF!,"석축")</f>
        <v>#REF!</v>
      </c>
      <c r="F9" s="43" t="e">
        <f>COUNTIF('서구 해빙기 점검결과'!#REF!,"암반")</f>
        <v>#REF!</v>
      </c>
      <c r="G9" s="43" t="e">
        <f>COUNTIF('서구 해빙기 점검결과'!#REF!,"복합")</f>
        <v>#REF!</v>
      </c>
    </row>
    <row r="10" spans="1:8" s="21" customFormat="1" ht="54.95" customHeight="1">
      <c r="A10" s="57" t="s">
        <v>12</v>
      </c>
      <c r="B10" s="43" t="e">
        <f t="shared" si="1"/>
        <v>#REF!</v>
      </c>
      <c r="C10" s="43" t="e">
        <f>COUNTIF('서구 해빙기 점검결과'!#REF!,"토사")</f>
        <v>#REF!</v>
      </c>
      <c r="D10" s="43" t="e">
        <f>COUNTIF('서구 해빙기 점검결과'!#REF!,"옹벽")</f>
        <v>#REF!</v>
      </c>
      <c r="E10" s="43" t="e">
        <f>COUNTIF('서구 해빙기 점검결과'!#REF!,"석축")</f>
        <v>#REF!</v>
      </c>
      <c r="F10" s="43" t="e">
        <f>COUNTIF('서구 해빙기 점검결과'!#REF!,"암반")</f>
        <v>#REF!</v>
      </c>
      <c r="G10" s="43" t="e">
        <f>COUNTIF('서구 해빙기 점검결과'!#REF!,"복합")</f>
        <v>#REF!</v>
      </c>
    </row>
    <row r="11" spans="1:8" s="21" customFormat="1" ht="54.95" customHeight="1">
      <c r="A11" s="57" t="s">
        <v>13</v>
      </c>
      <c r="B11" s="43" t="e">
        <f t="shared" si="1"/>
        <v>#REF!</v>
      </c>
      <c r="C11" s="43" t="e">
        <f>COUNTIF('서구 해빙기 점검결과'!#REF!,"토사")</f>
        <v>#REF!</v>
      </c>
      <c r="D11" s="43" t="e">
        <f>COUNTIF('서구 해빙기 점검결과'!#REF!,"옹벽")</f>
        <v>#REF!</v>
      </c>
      <c r="E11" s="43" t="e">
        <f>COUNTIF('서구 해빙기 점검결과'!#REF!,"석축")</f>
        <v>#REF!</v>
      </c>
      <c r="F11" s="43" t="e">
        <f>COUNTIF('서구 해빙기 점검결과'!#REF!,"암반")</f>
        <v>#REF!</v>
      </c>
      <c r="G11" s="43" t="e">
        <f>COUNTIF('서구 해빙기 점검결과'!#REF!,"복합")</f>
        <v>#REF!</v>
      </c>
      <c r="H11" s="22"/>
    </row>
    <row r="12" spans="1:8" s="21" customFormat="1" ht="54.95" customHeight="1">
      <c r="A12" s="57" t="s">
        <v>14</v>
      </c>
      <c r="B12" s="43" t="e">
        <f t="shared" si="1"/>
        <v>#REF!</v>
      </c>
      <c r="C12" s="43" t="e">
        <f>COUNTIF('서구 해빙기 점검결과'!#REF!,"토사")</f>
        <v>#REF!</v>
      </c>
      <c r="D12" s="43" t="e">
        <f>COUNTIF('서구 해빙기 점검결과'!#REF!,"옹벽")</f>
        <v>#REF!</v>
      </c>
      <c r="E12" s="43" t="e">
        <f>COUNTIF('서구 해빙기 점검결과'!#REF!,"석축")</f>
        <v>#REF!</v>
      </c>
      <c r="F12" s="43" t="e">
        <f>COUNTIF('서구 해빙기 점검결과'!#REF!,"암반")</f>
        <v>#REF!</v>
      </c>
      <c r="G12" s="43" t="e">
        <f>COUNTIF('서구 해빙기 점검결과'!#REF!,"복합")</f>
        <v>#REF!</v>
      </c>
    </row>
    <row r="13" spans="1:8" s="21" customFormat="1" ht="54.95" customHeight="1">
      <c r="A13" s="57" t="s">
        <v>15</v>
      </c>
      <c r="B13" s="43" t="e">
        <f t="shared" si="1"/>
        <v>#REF!</v>
      </c>
      <c r="C13" s="43" t="e">
        <f>COUNTIF('서구 해빙기 점검결과'!#REF!,"토사")</f>
        <v>#REF!</v>
      </c>
      <c r="D13" s="43" t="e">
        <f>COUNTIF('서구 해빙기 점검결과'!#REF!,"옹벽")</f>
        <v>#REF!</v>
      </c>
      <c r="E13" s="43" t="e">
        <f>COUNTIF('서구 해빙기 점검결과'!#REF!,"석축")</f>
        <v>#REF!</v>
      </c>
      <c r="F13" s="43" t="e">
        <f>COUNTIF('서구 해빙기 점검결과'!#REF!,"암반")</f>
        <v>#REF!</v>
      </c>
      <c r="G13" s="43" t="e">
        <f>COUNTIF('서구 해빙기 점검결과'!#REF!,"복합")</f>
        <v>#REF!</v>
      </c>
    </row>
    <row r="14" spans="1:8" s="21" customFormat="1" ht="54.95" customHeight="1">
      <c r="A14" s="57" t="s">
        <v>16</v>
      </c>
      <c r="B14" s="43" t="e">
        <f t="shared" si="1"/>
        <v>#REF!</v>
      </c>
      <c r="C14" s="43" t="e">
        <f>COUNTIF('서구 해빙기 점검결과'!#REF!,"토사")</f>
        <v>#REF!</v>
      </c>
      <c r="D14" s="43" t="e">
        <f>COUNTIF('서구 해빙기 점검결과'!#REF!,"옹벽")</f>
        <v>#REF!</v>
      </c>
      <c r="E14" s="43" t="e">
        <f>COUNTIF('서구 해빙기 점검결과'!#REF!,"석축")</f>
        <v>#REF!</v>
      </c>
      <c r="F14" s="43" t="e">
        <f>COUNTIF('서구 해빙기 점검결과'!#REF!,"암반")</f>
        <v>#REF!</v>
      </c>
      <c r="G14" s="43" t="e">
        <f>COUNTIF('서구 해빙기 점검결과'!#REF!,"복합")</f>
        <v>#REF!</v>
      </c>
    </row>
    <row r="15" spans="1:8" s="21" customFormat="1" ht="54.95" customHeight="1">
      <c r="A15" s="57" t="s">
        <v>17</v>
      </c>
      <c r="B15" s="43" t="e">
        <f t="shared" si="1"/>
        <v>#REF!</v>
      </c>
      <c r="C15" s="43" t="e">
        <f>COUNTIF('서구 해빙기 점검결과'!#REF!,"토사")</f>
        <v>#REF!</v>
      </c>
      <c r="D15" s="43" t="e">
        <f>COUNTIF('서구 해빙기 점검결과'!#REF!,"옹벽")</f>
        <v>#REF!</v>
      </c>
      <c r="E15" s="43" t="e">
        <f>COUNTIF('서구 해빙기 점검결과'!#REF!,"석축")</f>
        <v>#REF!</v>
      </c>
      <c r="F15" s="43" t="e">
        <f>COUNTIF('서구 해빙기 점검결과'!#REF!,"암반")</f>
        <v>#REF!</v>
      </c>
      <c r="G15" s="43" t="e">
        <f>COUNTIF('서구 해빙기 점검결과'!#REF!,"복합")</f>
        <v>#REF!</v>
      </c>
    </row>
    <row r="16" spans="1:8" s="21" customFormat="1" ht="54.95" customHeight="1">
      <c r="A16" s="57" t="s">
        <v>18</v>
      </c>
      <c r="B16" s="43" t="e">
        <f t="shared" si="1"/>
        <v>#REF!</v>
      </c>
      <c r="C16" s="43" t="e">
        <f>COUNTIF('서구 해빙기 점검결과'!#REF!,"토사")</f>
        <v>#REF!</v>
      </c>
      <c r="D16" s="43" t="e">
        <f>COUNTIF('서구 해빙기 점검결과'!#REF!,"옹벽")</f>
        <v>#REF!</v>
      </c>
      <c r="E16" s="43" t="e">
        <f>COUNTIF('서구 해빙기 점검결과'!#REF!,"석축")</f>
        <v>#REF!</v>
      </c>
      <c r="F16" s="43" t="e">
        <f>COUNTIF('서구 해빙기 점검결과'!#REF!,"암반")</f>
        <v>#REF!</v>
      </c>
      <c r="G16" s="43" t="e">
        <f>COUNTIF('서구 해빙기 점검결과'!#REF!,"복합")</f>
        <v>#REF!</v>
      </c>
    </row>
    <row r="17" spans="1:7 16380:16380" s="21" customFormat="1" ht="54.95" customHeight="1">
      <c r="A17" s="57" t="s">
        <v>19</v>
      </c>
      <c r="B17" s="43" t="e">
        <f t="shared" si="1"/>
        <v>#REF!</v>
      </c>
      <c r="C17" s="43" t="e">
        <f>COUNTIF('서구 해빙기 점검결과'!#REF!,"토사")</f>
        <v>#REF!</v>
      </c>
      <c r="D17" s="43" t="e">
        <f>COUNTIF('서구 해빙기 점검결과'!#REF!,"옹벽")</f>
        <v>#REF!</v>
      </c>
      <c r="E17" s="43" t="e">
        <f>COUNTIF('서구 해빙기 점검결과'!#REF!,"석축")</f>
        <v>#REF!</v>
      </c>
      <c r="F17" s="43" t="e">
        <f>COUNTIF('서구 해빙기 점검결과'!#REF!,"암반")</f>
        <v>#REF!</v>
      </c>
      <c r="G17" s="43" t="e">
        <f>COUNTIF('서구 해빙기 점검결과'!#REF!,"복합")</f>
        <v>#REF!</v>
      </c>
      <c r="XEZ17" s="18" t="e">
        <f>COUNTIF('서구 해빙기 점검결과'!#REF!,"지방산림청")</f>
        <v>#REF!</v>
      </c>
    </row>
    <row r="18" spans="1:7 16380:16380" s="21" customFormat="1" ht="54.95" customHeight="1">
      <c r="A18" s="57" t="s">
        <v>20</v>
      </c>
      <c r="B18" s="43" t="e">
        <f t="shared" si="1"/>
        <v>#REF!</v>
      </c>
      <c r="C18" s="43" t="e">
        <f>COUNTIF('서구 해빙기 점검결과'!#REF!,"토사")</f>
        <v>#REF!</v>
      </c>
      <c r="D18" s="43" t="e">
        <f>COUNTIF('서구 해빙기 점검결과'!#REF!,"옹벽")</f>
        <v>#REF!</v>
      </c>
      <c r="E18" s="43" t="e">
        <f>COUNTIF('서구 해빙기 점검결과'!#REF!,"석축")</f>
        <v>#REF!</v>
      </c>
      <c r="F18" s="43" t="e">
        <f>COUNTIF('서구 해빙기 점검결과'!#REF!,"암반")</f>
        <v>#REF!</v>
      </c>
      <c r="G18" s="43" t="e">
        <f>COUNTIF('서구 해빙기 점검결과'!#REF!,"복합")</f>
        <v>#REF!</v>
      </c>
    </row>
    <row r="19" spans="1:7 16380:16380" s="21" customFormat="1" ht="54.95" customHeight="1">
      <c r="A19" s="57" t="s">
        <v>21</v>
      </c>
      <c r="B19" s="43" t="e">
        <f t="shared" si="1"/>
        <v>#REF!</v>
      </c>
      <c r="C19" s="43" t="e">
        <f>COUNTIF('서구 해빙기 점검결과'!#REF!,"토사")</f>
        <v>#REF!</v>
      </c>
      <c r="D19" s="43" t="e">
        <f>COUNTIF('서구 해빙기 점검결과'!#REF!,"옹벽")</f>
        <v>#REF!</v>
      </c>
      <c r="E19" s="43" t="e">
        <f>COUNTIF('서구 해빙기 점검결과'!#REF!,"석축")</f>
        <v>#REF!</v>
      </c>
      <c r="F19" s="43" t="e">
        <f>COUNTIF('서구 해빙기 점검결과'!#REF!,"암반")</f>
        <v>#REF!</v>
      </c>
      <c r="G19" s="43" t="e">
        <f>COUNTIF('서구 해빙기 점검결과'!#REF!,"복합")</f>
        <v>#REF!</v>
      </c>
    </row>
    <row r="20" spans="1:7 16380:16380" s="21" customFormat="1" ht="54.95" customHeight="1">
      <c r="A20" s="57" t="s">
        <v>22</v>
      </c>
      <c r="B20" s="43" t="e">
        <f t="shared" si="1"/>
        <v>#REF!</v>
      </c>
      <c r="C20" s="43" t="e">
        <f>COUNTIF('서구 해빙기 점검결과'!#REF!,"토사")</f>
        <v>#REF!</v>
      </c>
      <c r="D20" s="43" t="e">
        <f>COUNTIF('서구 해빙기 점검결과'!#REF!,"옹벽")</f>
        <v>#REF!</v>
      </c>
      <c r="E20" s="43" t="e">
        <f>COUNTIF('서구 해빙기 점검결과'!#REF!,"석축")</f>
        <v>#REF!</v>
      </c>
      <c r="F20" s="43" t="e">
        <f>COUNTIF('서구 해빙기 점검결과'!#REF!,"암반")</f>
        <v>#REF!</v>
      </c>
      <c r="G20" s="43" t="e">
        <f>COUNTIF('서구 해빙기 점검결과'!#REF!,"복합")</f>
        <v>#REF!</v>
      </c>
    </row>
    <row r="21" spans="1:7 16380:16380" s="21" customFormat="1" ht="54.95" customHeight="1" thickBot="1">
      <c r="A21" s="58" t="s">
        <v>23</v>
      </c>
      <c r="B21" s="47">
        <f t="shared" si="1"/>
        <v>0</v>
      </c>
      <c r="C21" s="43">
        <f>COUNTIF('서구 해빙기 점검결과'!$H$30:$H$93952,"토사")</f>
        <v>0</v>
      </c>
      <c r="D21" s="43">
        <f>COUNTIF('서구 해빙기 점검결과'!$H$30:$H$93952,"옹벽")</f>
        <v>0</v>
      </c>
      <c r="E21" s="43">
        <f>COUNTIF('서구 해빙기 점검결과'!$H$30:$H$93952,"석축")</f>
        <v>0</v>
      </c>
      <c r="F21" s="43">
        <f>COUNTIF('서구 해빙기 점검결과'!$H$30:$H$93952,"암반")</f>
        <v>0</v>
      </c>
      <c r="G21" s="43">
        <f>COUNTIF('서구 해빙기 점검결과'!$H$30:$H$93952,"복합")</f>
        <v>0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30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73" t="s">
        <v>58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</row>
    <row r="2" spans="1:11" ht="36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 ht="80.099999999999994" customHeight="1">
      <c r="A3" s="177" t="s">
        <v>34</v>
      </c>
      <c r="B3" s="177" t="s">
        <v>78</v>
      </c>
      <c r="C3" s="177"/>
      <c r="D3" s="177"/>
      <c r="E3" s="178" t="s">
        <v>82</v>
      </c>
      <c r="F3" s="178"/>
      <c r="G3" s="178"/>
      <c r="H3" s="178" t="s">
        <v>83</v>
      </c>
      <c r="I3" s="178"/>
      <c r="J3" s="178"/>
      <c r="K3" s="179" t="s">
        <v>84</v>
      </c>
    </row>
    <row r="4" spans="1:11" ht="80.099999999999994" customHeight="1">
      <c r="A4" s="177"/>
      <c r="B4" s="51" t="s">
        <v>79</v>
      </c>
      <c r="C4" s="51" t="s">
        <v>80</v>
      </c>
      <c r="D4" s="51" t="s">
        <v>81</v>
      </c>
      <c r="E4" s="52" t="s">
        <v>79</v>
      </c>
      <c r="F4" s="52" t="s">
        <v>80</v>
      </c>
      <c r="G4" s="52" t="s">
        <v>81</v>
      </c>
      <c r="H4" s="52" t="s">
        <v>79</v>
      </c>
      <c r="I4" s="52" t="s">
        <v>80</v>
      </c>
      <c r="J4" s="52" t="s">
        <v>81</v>
      </c>
      <c r="K4" s="179"/>
    </row>
    <row r="5" spans="1:11" ht="69.95" customHeight="1" thickBot="1">
      <c r="A5" s="64" t="s">
        <v>85</v>
      </c>
      <c r="B5" s="65">
        <f>SUM(B6:B22)</f>
        <v>15075</v>
      </c>
      <c r="C5" s="65">
        <f t="shared" ref="C5:G5" si="0">SUM(C6:C22)</f>
        <v>12693</v>
      </c>
      <c r="D5" s="65">
        <f t="shared" si="0"/>
        <v>2382</v>
      </c>
      <c r="E5" s="65">
        <f t="shared" si="0"/>
        <v>2660</v>
      </c>
      <c r="F5" s="65">
        <f t="shared" si="0"/>
        <v>2299</v>
      </c>
      <c r="G5" s="65">
        <f t="shared" si="0"/>
        <v>361</v>
      </c>
      <c r="H5" s="65">
        <f>SUM(H6:H22)</f>
        <v>12415</v>
      </c>
      <c r="I5" s="65">
        <f>SUM(I6:I22)</f>
        <v>10394</v>
      </c>
      <c r="J5" s="65">
        <f>SUM(J6:J22)</f>
        <v>2021</v>
      </c>
      <c r="K5" s="66"/>
    </row>
    <row r="6" spans="1:11" s="21" customFormat="1" ht="54.95" customHeight="1" thickTop="1">
      <c r="A6" s="62" t="s">
        <v>7</v>
      </c>
      <c r="B6" s="41">
        <f>C6+D6</f>
        <v>889</v>
      </c>
      <c r="C6" s="41">
        <f>F6+I6</f>
        <v>489</v>
      </c>
      <c r="D6" s="41">
        <f>G6+J6</f>
        <v>400</v>
      </c>
      <c r="E6" s="41">
        <f>F6+G6</f>
        <v>57</v>
      </c>
      <c r="F6" s="41">
        <v>33</v>
      </c>
      <c r="G6" s="41">
        <v>24</v>
      </c>
      <c r="H6" s="41">
        <f>I6+J6</f>
        <v>832</v>
      </c>
      <c r="I6" s="41">
        <v>456</v>
      </c>
      <c r="J6" s="41">
        <v>376</v>
      </c>
      <c r="K6" s="63"/>
    </row>
    <row r="7" spans="1:11" s="67" customFormat="1" ht="54.95" customHeight="1">
      <c r="A7" s="59" t="s">
        <v>8</v>
      </c>
      <c r="B7" s="60">
        <f t="shared" ref="B7:B22" si="1">C7+D7</f>
        <v>704</v>
      </c>
      <c r="C7" s="60">
        <f t="shared" ref="C7:C22" si="2">F7+I7</f>
        <v>385</v>
      </c>
      <c r="D7" s="60">
        <f t="shared" ref="D7:D22" si="3">G7+J7</f>
        <v>319</v>
      </c>
      <c r="E7" s="60">
        <f t="shared" ref="E7:E22" si="4">F7+G7</f>
        <v>119</v>
      </c>
      <c r="F7" s="60">
        <v>61</v>
      </c>
      <c r="G7" s="60">
        <v>58</v>
      </c>
      <c r="H7" s="60">
        <f t="shared" ref="H7:H22" si="5">I7+J7</f>
        <v>585</v>
      </c>
      <c r="I7" s="60">
        <v>324</v>
      </c>
      <c r="J7" s="60">
        <v>261</v>
      </c>
      <c r="K7" s="61"/>
    </row>
    <row r="8" spans="1:11" s="21" customFormat="1" ht="54.95" customHeight="1">
      <c r="A8" s="59" t="s">
        <v>9</v>
      </c>
      <c r="B8" s="60">
        <f t="shared" si="1"/>
        <v>186</v>
      </c>
      <c r="C8" s="60">
        <f t="shared" si="2"/>
        <v>131</v>
      </c>
      <c r="D8" s="60">
        <f t="shared" si="3"/>
        <v>55</v>
      </c>
      <c r="E8" s="60">
        <f t="shared" si="4"/>
        <v>21</v>
      </c>
      <c r="F8" s="60">
        <v>19</v>
      </c>
      <c r="G8" s="60">
        <v>2</v>
      </c>
      <c r="H8" s="60">
        <f t="shared" si="5"/>
        <v>165</v>
      </c>
      <c r="I8" s="60">
        <v>112</v>
      </c>
      <c r="J8" s="60">
        <v>53</v>
      </c>
      <c r="K8" s="61"/>
    </row>
    <row r="9" spans="1:11" s="21" customFormat="1" ht="54.95" customHeight="1">
      <c r="A9" s="59" t="s">
        <v>10</v>
      </c>
      <c r="B9" s="60">
        <f t="shared" si="1"/>
        <v>247</v>
      </c>
      <c r="C9" s="60">
        <f t="shared" si="2"/>
        <v>114</v>
      </c>
      <c r="D9" s="60">
        <f t="shared" si="3"/>
        <v>133</v>
      </c>
      <c r="E9" s="60">
        <f t="shared" si="4"/>
        <v>34</v>
      </c>
      <c r="F9" s="60">
        <v>18</v>
      </c>
      <c r="G9" s="60">
        <v>16</v>
      </c>
      <c r="H9" s="60">
        <f t="shared" si="5"/>
        <v>213</v>
      </c>
      <c r="I9" s="60">
        <v>96</v>
      </c>
      <c r="J9" s="60">
        <v>117</v>
      </c>
      <c r="K9" s="61"/>
    </row>
    <row r="10" spans="1:11" s="21" customFormat="1" ht="54.95" customHeight="1">
      <c r="A10" s="59" t="s">
        <v>11</v>
      </c>
      <c r="B10" s="60">
        <f t="shared" si="1"/>
        <v>157</v>
      </c>
      <c r="C10" s="60">
        <f t="shared" si="2"/>
        <v>93</v>
      </c>
      <c r="D10" s="60">
        <f t="shared" si="3"/>
        <v>64</v>
      </c>
      <c r="E10" s="60">
        <f t="shared" si="4"/>
        <v>2</v>
      </c>
      <c r="F10" s="60">
        <v>2</v>
      </c>
      <c r="G10" s="60"/>
      <c r="H10" s="60">
        <f t="shared" si="5"/>
        <v>155</v>
      </c>
      <c r="I10" s="60">
        <v>91</v>
      </c>
      <c r="J10" s="60">
        <v>64</v>
      </c>
      <c r="K10" s="61"/>
    </row>
    <row r="11" spans="1:11" s="21" customFormat="1" ht="54.95" customHeight="1">
      <c r="A11" s="59" t="s">
        <v>12</v>
      </c>
      <c r="B11" s="60">
        <f t="shared" si="1"/>
        <v>198</v>
      </c>
      <c r="C11" s="60">
        <f t="shared" si="2"/>
        <v>165</v>
      </c>
      <c r="D11" s="60">
        <f t="shared" si="3"/>
        <v>33</v>
      </c>
      <c r="E11" s="60">
        <f>F11+G11</f>
        <v>4</v>
      </c>
      <c r="F11" s="60"/>
      <c r="G11" s="60">
        <v>4</v>
      </c>
      <c r="H11" s="60">
        <f t="shared" si="5"/>
        <v>194</v>
      </c>
      <c r="I11" s="60">
        <v>165</v>
      </c>
      <c r="J11" s="60">
        <v>29</v>
      </c>
      <c r="K11" s="61"/>
    </row>
    <row r="12" spans="1:11" s="21" customFormat="1" ht="54.95" customHeight="1">
      <c r="A12" s="59" t="s">
        <v>13</v>
      </c>
      <c r="B12" s="60">
        <f t="shared" si="1"/>
        <v>466</v>
      </c>
      <c r="C12" s="60">
        <f t="shared" si="2"/>
        <v>420</v>
      </c>
      <c r="D12" s="60">
        <f t="shared" si="3"/>
        <v>46</v>
      </c>
      <c r="E12" s="60">
        <f t="shared" si="4"/>
        <v>21</v>
      </c>
      <c r="F12" s="60">
        <v>19</v>
      </c>
      <c r="G12" s="60">
        <v>2</v>
      </c>
      <c r="H12" s="60">
        <f t="shared" si="5"/>
        <v>445</v>
      </c>
      <c r="I12" s="60">
        <v>401</v>
      </c>
      <c r="J12" s="60">
        <v>44</v>
      </c>
      <c r="K12" s="61"/>
    </row>
    <row r="13" spans="1:11" s="21" customFormat="1" ht="54.95" customHeight="1">
      <c r="A13" s="59" t="s">
        <v>14</v>
      </c>
      <c r="B13" s="60">
        <f t="shared" si="1"/>
        <v>83</v>
      </c>
      <c r="C13" s="60">
        <f t="shared" si="2"/>
        <v>75</v>
      </c>
      <c r="D13" s="60">
        <f t="shared" si="3"/>
        <v>8</v>
      </c>
      <c r="E13" s="60">
        <f t="shared" si="4"/>
        <v>5</v>
      </c>
      <c r="F13" s="60">
        <v>3</v>
      </c>
      <c r="G13" s="60">
        <v>2</v>
      </c>
      <c r="H13" s="60">
        <f t="shared" si="5"/>
        <v>78</v>
      </c>
      <c r="I13" s="60">
        <v>72</v>
      </c>
      <c r="J13" s="60">
        <v>6</v>
      </c>
      <c r="K13" s="61"/>
    </row>
    <row r="14" spans="1:11" s="21" customFormat="1" ht="54.95" customHeight="1">
      <c r="A14" s="59" t="s">
        <v>15</v>
      </c>
      <c r="B14" s="60">
        <f t="shared" si="1"/>
        <v>1097</v>
      </c>
      <c r="C14" s="60">
        <f t="shared" si="2"/>
        <v>758</v>
      </c>
      <c r="D14" s="60">
        <f t="shared" si="3"/>
        <v>339</v>
      </c>
      <c r="E14" s="60">
        <f t="shared" si="4"/>
        <v>80</v>
      </c>
      <c r="F14" s="60">
        <v>54</v>
      </c>
      <c r="G14" s="60">
        <v>26</v>
      </c>
      <c r="H14" s="60">
        <f t="shared" si="5"/>
        <v>1017</v>
      </c>
      <c r="I14" s="60">
        <v>704</v>
      </c>
      <c r="J14" s="60">
        <v>313</v>
      </c>
      <c r="K14" s="61"/>
    </row>
    <row r="15" spans="1:11" s="21" customFormat="1" ht="54.95" customHeight="1">
      <c r="A15" s="59" t="s">
        <v>16</v>
      </c>
      <c r="B15" s="60">
        <f t="shared" si="1"/>
        <v>2342</v>
      </c>
      <c r="C15" s="60">
        <f t="shared" si="2"/>
        <v>2238</v>
      </c>
      <c r="D15" s="60">
        <f t="shared" si="3"/>
        <v>104</v>
      </c>
      <c r="E15" s="60">
        <f t="shared" si="4"/>
        <v>523</v>
      </c>
      <c r="F15" s="60">
        <v>479</v>
      </c>
      <c r="G15" s="60">
        <v>44</v>
      </c>
      <c r="H15" s="60">
        <f t="shared" si="5"/>
        <v>1819</v>
      </c>
      <c r="I15" s="60">
        <v>1759</v>
      </c>
      <c r="J15" s="60">
        <v>60</v>
      </c>
      <c r="K15" s="61"/>
    </row>
    <row r="16" spans="1:11" s="67" customFormat="1" ht="54.95" customHeight="1">
      <c r="A16" s="59" t="s">
        <v>17</v>
      </c>
      <c r="B16" s="60">
        <f t="shared" si="1"/>
        <v>1410</v>
      </c>
      <c r="C16" s="60">
        <f t="shared" si="2"/>
        <v>1145</v>
      </c>
      <c r="D16" s="60">
        <f t="shared" si="3"/>
        <v>265</v>
      </c>
      <c r="E16" s="60">
        <f t="shared" si="4"/>
        <v>185</v>
      </c>
      <c r="F16" s="60">
        <v>130</v>
      </c>
      <c r="G16" s="60">
        <v>55</v>
      </c>
      <c r="H16" s="60">
        <f t="shared" si="5"/>
        <v>1225</v>
      </c>
      <c r="I16" s="60">
        <v>1015</v>
      </c>
      <c r="J16" s="60">
        <v>210</v>
      </c>
      <c r="K16" s="61"/>
    </row>
    <row r="17" spans="1:11 16383:16383" s="21" customFormat="1" ht="54.95" customHeight="1">
      <c r="A17" s="59" t="s">
        <v>18</v>
      </c>
      <c r="B17" s="60">
        <f t="shared" si="1"/>
        <v>333</v>
      </c>
      <c r="C17" s="60">
        <f t="shared" si="2"/>
        <v>262</v>
      </c>
      <c r="D17" s="60">
        <f t="shared" si="3"/>
        <v>71</v>
      </c>
      <c r="E17" s="60">
        <f t="shared" si="4"/>
        <v>76</v>
      </c>
      <c r="F17" s="60">
        <v>50</v>
      </c>
      <c r="G17" s="60">
        <v>26</v>
      </c>
      <c r="H17" s="60">
        <f t="shared" si="5"/>
        <v>257</v>
      </c>
      <c r="I17" s="60">
        <v>212</v>
      </c>
      <c r="J17" s="60">
        <v>45</v>
      </c>
      <c r="K17" s="61"/>
    </row>
    <row r="18" spans="1:11 16383:16383" s="21" customFormat="1" ht="54.95" customHeight="1">
      <c r="A18" s="59" t="s">
        <v>19</v>
      </c>
      <c r="B18" s="60">
        <f t="shared" si="1"/>
        <v>1149</v>
      </c>
      <c r="C18" s="60">
        <f t="shared" si="2"/>
        <v>1044</v>
      </c>
      <c r="D18" s="60">
        <f t="shared" si="3"/>
        <v>105</v>
      </c>
      <c r="E18" s="60">
        <f t="shared" si="4"/>
        <v>174</v>
      </c>
      <c r="F18" s="60">
        <v>162</v>
      </c>
      <c r="G18" s="60">
        <v>12</v>
      </c>
      <c r="H18" s="60">
        <f t="shared" si="5"/>
        <v>975</v>
      </c>
      <c r="I18" s="60">
        <v>882</v>
      </c>
      <c r="J18" s="60">
        <v>93</v>
      </c>
      <c r="K18" s="61"/>
      <c r="XFC18" s="18" t="e">
        <f>COUNTIF('서구 해빙기 점검결과'!#REF!,"지방산림청")</f>
        <v>#REF!</v>
      </c>
    </row>
    <row r="19" spans="1:11 16383:16383" s="21" customFormat="1" ht="54.95" customHeight="1">
      <c r="A19" s="59" t="s">
        <v>20</v>
      </c>
      <c r="B19" s="60">
        <f t="shared" si="1"/>
        <v>1296</v>
      </c>
      <c r="C19" s="60">
        <f t="shared" si="2"/>
        <v>1129</v>
      </c>
      <c r="D19" s="60">
        <f t="shared" si="3"/>
        <v>167</v>
      </c>
      <c r="E19" s="60">
        <f t="shared" si="4"/>
        <v>339</v>
      </c>
      <c r="F19" s="60">
        <v>271</v>
      </c>
      <c r="G19" s="60">
        <v>68</v>
      </c>
      <c r="H19" s="60">
        <f t="shared" si="5"/>
        <v>957</v>
      </c>
      <c r="I19" s="60">
        <v>858</v>
      </c>
      <c r="J19" s="60">
        <v>99</v>
      </c>
      <c r="K19" s="61"/>
    </row>
    <row r="20" spans="1:11 16383:16383" s="21" customFormat="1" ht="54.95" customHeight="1">
      <c r="A20" s="59" t="s">
        <v>21</v>
      </c>
      <c r="B20" s="60">
        <f t="shared" si="1"/>
        <v>1542</v>
      </c>
      <c r="C20" s="60">
        <f t="shared" si="2"/>
        <v>1507</v>
      </c>
      <c r="D20" s="60">
        <f t="shared" si="3"/>
        <v>35</v>
      </c>
      <c r="E20" s="60">
        <f t="shared" si="4"/>
        <v>443</v>
      </c>
      <c r="F20" s="60">
        <v>439</v>
      </c>
      <c r="G20" s="60">
        <v>4</v>
      </c>
      <c r="H20" s="60">
        <f t="shared" si="5"/>
        <v>1099</v>
      </c>
      <c r="I20" s="60">
        <v>1068</v>
      </c>
      <c r="J20" s="60">
        <v>31</v>
      </c>
      <c r="K20" s="61"/>
    </row>
    <row r="21" spans="1:11 16383:16383" s="21" customFormat="1" ht="54.95" customHeight="1">
      <c r="A21" s="59" t="s">
        <v>22</v>
      </c>
      <c r="B21" s="60">
        <f t="shared" si="1"/>
        <v>2939</v>
      </c>
      <c r="C21" s="60">
        <f t="shared" si="2"/>
        <v>2703</v>
      </c>
      <c r="D21" s="60">
        <f t="shared" si="3"/>
        <v>236</v>
      </c>
      <c r="E21" s="60">
        <f t="shared" si="4"/>
        <v>562</v>
      </c>
      <c r="F21" s="60">
        <v>544</v>
      </c>
      <c r="G21" s="60">
        <v>18</v>
      </c>
      <c r="H21" s="60">
        <f t="shared" si="5"/>
        <v>2377</v>
      </c>
      <c r="I21" s="60">
        <v>2159</v>
      </c>
      <c r="J21" s="60">
        <v>218</v>
      </c>
      <c r="K21" s="61"/>
    </row>
    <row r="22" spans="1:11 16383:16383" s="21" customFormat="1" ht="54.95" customHeight="1">
      <c r="A22" s="59" t="s">
        <v>23</v>
      </c>
      <c r="B22" s="60">
        <f t="shared" si="1"/>
        <v>37</v>
      </c>
      <c r="C22" s="60">
        <f t="shared" si="2"/>
        <v>35</v>
      </c>
      <c r="D22" s="60">
        <f t="shared" si="3"/>
        <v>2</v>
      </c>
      <c r="E22" s="60">
        <f t="shared" si="4"/>
        <v>15</v>
      </c>
      <c r="F22" s="60">
        <v>15</v>
      </c>
      <c r="G22" s="60"/>
      <c r="H22" s="60">
        <f t="shared" si="5"/>
        <v>22</v>
      </c>
      <c r="I22" s="60">
        <v>20</v>
      </c>
      <c r="J22" s="60">
        <v>2</v>
      </c>
      <c r="K22" s="61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87" t="s">
        <v>58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11" ht="36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3" spans="1:11" ht="54.75" customHeight="1">
      <c r="A3" s="181" t="s">
        <v>34</v>
      </c>
      <c r="B3" s="184" t="s">
        <v>103</v>
      </c>
      <c r="C3" s="189" t="s">
        <v>99</v>
      </c>
      <c r="D3" s="189"/>
      <c r="E3" s="189"/>
      <c r="F3" s="189"/>
      <c r="G3" s="189"/>
      <c r="H3" s="189"/>
      <c r="I3" s="189"/>
      <c r="J3" s="189"/>
      <c r="K3" s="189"/>
    </row>
    <row r="4" spans="1:11" ht="80.099999999999994" customHeight="1">
      <c r="A4" s="182"/>
      <c r="B4" s="185"/>
      <c r="C4" s="180" t="s">
        <v>104</v>
      </c>
      <c r="D4" s="180" t="s">
        <v>98</v>
      </c>
      <c r="E4" s="180"/>
      <c r="F4" s="180"/>
      <c r="G4" s="180"/>
      <c r="H4" s="180" t="s">
        <v>105</v>
      </c>
      <c r="I4" s="180"/>
      <c r="J4" s="180"/>
      <c r="K4" s="180"/>
    </row>
    <row r="5" spans="1:11" ht="80.099999999999994" customHeight="1">
      <c r="A5" s="183"/>
      <c r="B5" s="186"/>
      <c r="C5" s="180"/>
      <c r="D5" s="73" t="s">
        <v>79</v>
      </c>
      <c r="E5" s="68" t="s">
        <v>100</v>
      </c>
      <c r="F5" s="68" t="s">
        <v>101</v>
      </c>
      <c r="G5" s="68" t="s">
        <v>102</v>
      </c>
      <c r="H5" s="68" t="s">
        <v>79</v>
      </c>
      <c r="I5" s="68" t="s">
        <v>100</v>
      </c>
      <c r="J5" s="68" t="s">
        <v>101</v>
      </c>
      <c r="K5" s="68" t="s">
        <v>102</v>
      </c>
    </row>
    <row r="6" spans="1:11" ht="69.95" customHeight="1" thickBot="1">
      <c r="A6" s="64" t="s">
        <v>6</v>
      </c>
      <c r="B6" s="70">
        <v>15075</v>
      </c>
      <c r="C6" s="65">
        <f t="shared" ref="C6" si="0">SUM(C7:C23)</f>
        <v>0</v>
      </c>
      <c r="D6" s="65">
        <f>SUM(D7:D23)</f>
        <v>0</v>
      </c>
      <c r="E6" s="65">
        <f t="shared" ref="E6:G6" si="1">SUM(E7:E23)</f>
        <v>0</v>
      </c>
      <c r="F6" s="65">
        <f t="shared" si="1"/>
        <v>0</v>
      </c>
      <c r="G6" s="65">
        <f t="shared" si="1"/>
        <v>0</v>
      </c>
      <c r="H6" s="65">
        <f>SUM(H7:H23)</f>
        <v>0</v>
      </c>
      <c r="I6" s="65">
        <f t="shared" ref="I6:K6" si="2">SUM(I7:I23)</f>
        <v>0</v>
      </c>
      <c r="J6" s="65">
        <f t="shared" si="2"/>
        <v>0</v>
      </c>
      <c r="K6" s="65">
        <f t="shared" si="2"/>
        <v>0</v>
      </c>
    </row>
    <row r="7" spans="1:11" s="21" customFormat="1" ht="54.95" customHeight="1" thickTop="1">
      <c r="A7" s="62" t="s">
        <v>7</v>
      </c>
      <c r="B7" s="71">
        <v>889</v>
      </c>
      <c r="C7" s="41">
        <f>D7+H7</f>
        <v>0</v>
      </c>
      <c r="D7" s="41">
        <f>E7+F7+G7</f>
        <v>0</v>
      </c>
      <c r="E7" s="41"/>
      <c r="F7" s="41"/>
      <c r="G7" s="41"/>
      <c r="H7" s="41">
        <f>I7+J7+K7</f>
        <v>0</v>
      </c>
      <c r="I7" s="41"/>
      <c r="J7" s="41"/>
      <c r="K7" s="41"/>
    </row>
    <row r="8" spans="1:11" s="67" customFormat="1" ht="54.95" customHeight="1">
      <c r="A8" s="59" t="s">
        <v>8</v>
      </c>
      <c r="B8" s="72">
        <v>704</v>
      </c>
      <c r="C8" s="41">
        <f t="shared" ref="C8:C23" si="3">D8+H8</f>
        <v>0</v>
      </c>
      <c r="D8" s="41">
        <f t="shared" ref="D8:D23" si="4">E8+F8+G8</f>
        <v>0</v>
      </c>
      <c r="E8" s="60"/>
      <c r="F8" s="60"/>
      <c r="G8" s="60"/>
      <c r="H8" s="41">
        <f t="shared" ref="H8:H23" si="5">I8+J8+K8</f>
        <v>0</v>
      </c>
      <c r="I8" s="60"/>
      <c r="J8" s="60"/>
      <c r="K8" s="69"/>
    </row>
    <row r="9" spans="1:11" s="21" customFormat="1" ht="54.95" customHeight="1">
      <c r="A9" s="59" t="s">
        <v>9</v>
      </c>
      <c r="B9" s="72">
        <v>186</v>
      </c>
      <c r="C9" s="41">
        <f t="shared" si="3"/>
        <v>0</v>
      </c>
      <c r="D9" s="41">
        <f t="shared" si="4"/>
        <v>0</v>
      </c>
      <c r="E9" s="60"/>
      <c r="F9" s="60"/>
      <c r="G9" s="60"/>
      <c r="H9" s="41">
        <f t="shared" si="5"/>
        <v>0</v>
      </c>
      <c r="I9" s="60"/>
      <c r="J9" s="60"/>
      <c r="K9" s="69"/>
    </row>
    <row r="10" spans="1:11" s="21" customFormat="1" ht="54.95" customHeight="1">
      <c r="A10" s="59" t="s">
        <v>10</v>
      </c>
      <c r="B10" s="72">
        <v>247</v>
      </c>
      <c r="C10" s="41">
        <f t="shared" si="3"/>
        <v>0</v>
      </c>
      <c r="D10" s="41">
        <f t="shared" si="4"/>
        <v>0</v>
      </c>
      <c r="E10" s="60"/>
      <c r="F10" s="60"/>
      <c r="G10" s="60"/>
      <c r="H10" s="41">
        <f t="shared" si="5"/>
        <v>0</v>
      </c>
      <c r="I10" s="60"/>
      <c r="J10" s="60"/>
      <c r="K10" s="69"/>
    </row>
    <row r="11" spans="1:11" s="21" customFormat="1" ht="54.95" customHeight="1">
      <c r="A11" s="59" t="s">
        <v>11</v>
      </c>
      <c r="B11" s="72">
        <v>157</v>
      </c>
      <c r="C11" s="41">
        <f t="shared" si="3"/>
        <v>0</v>
      </c>
      <c r="D11" s="41">
        <f t="shared" si="4"/>
        <v>0</v>
      </c>
      <c r="E11" s="60"/>
      <c r="F11" s="60"/>
      <c r="G11" s="60"/>
      <c r="H11" s="41">
        <f t="shared" si="5"/>
        <v>0</v>
      </c>
      <c r="I11" s="60"/>
      <c r="J11" s="60"/>
      <c r="K11" s="69"/>
    </row>
    <row r="12" spans="1:11" s="21" customFormat="1" ht="54.95" customHeight="1">
      <c r="A12" s="59" t="s">
        <v>12</v>
      </c>
      <c r="B12" s="72">
        <v>198</v>
      </c>
      <c r="C12" s="41">
        <f t="shared" si="3"/>
        <v>0</v>
      </c>
      <c r="D12" s="41">
        <f t="shared" si="4"/>
        <v>0</v>
      </c>
      <c r="E12" s="60"/>
      <c r="F12" s="60"/>
      <c r="G12" s="60"/>
      <c r="H12" s="41">
        <f t="shared" si="5"/>
        <v>0</v>
      </c>
      <c r="I12" s="60"/>
      <c r="J12" s="60"/>
      <c r="K12" s="69"/>
    </row>
    <row r="13" spans="1:11" s="21" customFormat="1" ht="54.95" customHeight="1">
      <c r="A13" s="59" t="s">
        <v>13</v>
      </c>
      <c r="B13" s="72">
        <v>466</v>
      </c>
      <c r="C13" s="41">
        <f t="shared" si="3"/>
        <v>0</v>
      </c>
      <c r="D13" s="41">
        <f t="shared" si="4"/>
        <v>0</v>
      </c>
      <c r="E13" s="60"/>
      <c r="F13" s="60"/>
      <c r="G13" s="60"/>
      <c r="H13" s="41">
        <f t="shared" si="5"/>
        <v>0</v>
      </c>
      <c r="I13" s="60"/>
      <c r="J13" s="60"/>
      <c r="K13" s="69"/>
    </row>
    <row r="14" spans="1:11" s="21" customFormat="1" ht="54.95" customHeight="1">
      <c r="A14" s="59" t="s">
        <v>14</v>
      </c>
      <c r="B14" s="72">
        <v>83</v>
      </c>
      <c r="C14" s="41">
        <f t="shared" si="3"/>
        <v>0</v>
      </c>
      <c r="D14" s="41">
        <f t="shared" si="4"/>
        <v>0</v>
      </c>
      <c r="E14" s="60"/>
      <c r="F14" s="60"/>
      <c r="G14" s="60"/>
      <c r="H14" s="41">
        <f t="shared" si="5"/>
        <v>0</v>
      </c>
      <c r="I14" s="60"/>
      <c r="J14" s="60"/>
      <c r="K14" s="69"/>
    </row>
    <row r="15" spans="1:11" s="21" customFormat="1" ht="54.95" customHeight="1">
      <c r="A15" s="59" t="s">
        <v>15</v>
      </c>
      <c r="B15" s="72">
        <v>1097</v>
      </c>
      <c r="C15" s="41">
        <f t="shared" si="3"/>
        <v>0</v>
      </c>
      <c r="D15" s="41">
        <f t="shared" si="4"/>
        <v>0</v>
      </c>
      <c r="E15" s="60"/>
      <c r="F15" s="60"/>
      <c r="G15" s="60"/>
      <c r="H15" s="41">
        <f t="shared" si="5"/>
        <v>0</v>
      </c>
      <c r="I15" s="60"/>
      <c r="J15" s="60"/>
      <c r="K15" s="69"/>
    </row>
    <row r="16" spans="1:11" s="21" customFormat="1" ht="54.95" customHeight="1">
      <c r="A16" s="59" t="s">
        <v>16</v>
      </c>
      <c r="B16" s="72">
        <v>2342</v>
      </c>
      <c r="C16" s="41">
        <f t="shared" si="3"/>
        <v>0</v>
      </c>
      <c r="D16" s="41">
        <f t="shared" si="4"/>
        <v>0</v>
      </c>
      <c r="E16" s="60"/>
      <c r="F16" s="60"/>
      <c r="G16" s="60"/>
      <c r="H16" s="41">
        <f t="shared" si="5"/>
        <v>0</v>
      </c>
      <c r="I16" s="60"/>
      <c r="J16" s="60"/>
      <c r="K16" s="69"/>
    </row>
    <row r="17" spans="1:11 16383:16383" s="67" customFormat="1" ht="54.95" customHeight="1">
      <c r="A17" s="59" t="s">
        <v>17</v>
      </c>
      <c r="B17" s="72">
        <v>1410</v>
      </c>
      <c r="C17" s="41">
        <f t="shared" si="3"/>
        <v>0</v>
      </c>
      <c r="D17" s="41">
        <f t="shared" si="4"/>
        <v>0</v>
      </c>
      <c r="E17" s="60"/>
      <c r="F17" s="60"/>
      <c r="G17" s="60"/>
      <c r="H17" s="41">
        <f t="shared" si="5"/>
        <v>0</v>
      </c>
      <c r="I17" s="60"/>
      <c r="J17" s="60"/>
      <c r="K17" s="69"/>
    </row>
    <row r="18" spans="1:11 16383:16383" s="21" customFormat="1" ht="54.95" customHeight="1">
      <c r="A18" s="59" t="s">
        <v>18</v>
      </c>
      <c r="B18" s="72">
        <v>333</v>
      </c>
      <c r="C18" s="41">
        <f t="shared" si="3"/>
        <v>0</v>
      </c>
      <c r="D18" s="41">
        <f t="shared" si="4"/>
        <v>0</v>
      </c>
      <c r="E18" s="60"/>
      <c r="F18" s="60"/>
      <c r="G18" s="60"/>
      <c r="H18" s="41">
        <f t="shared" si="5"/>
        <v>0</v>
      </c>
      <c r="I18" s="60"/>
      <c r="J18" s="60"/>
      <c r="K18" s="69"/>
    </row>
    <row r="19" spans="1:11 16383:16383" s="21" customFormat="1" ht="54.95" customHeight="1">
      <c r="A19" s="59" t="s">
        <v>19</v>
      </c>
      <c r="B19" s="72">
        <v>1149</v>
      </c>
      <c r="C19" s="41">
        <f t="shared" si="3"/>
        <v>0</v>
      </c>
      <c r="D19" s="41">
        <f t="shared" si="4"/>
        <v>0</v>
      </c>
      <c r="E19" s="60"/>
      <c r="F19" s="60"/>
      <c r="G19" s="60"/>
      <c r="H19" s="41">
        <f t="shared" si="5"/>
        <v>0</v>
      </c>
      <c r="I19" s="60"/>
      <c r="J19" s="60"/>
      <c r="K19" s="69"/>
      <c r="XFC19" s="18" t="e">
        <f>COUNTIF('서구 해빙기 점검결과'!#REF!,"지방산림청")</f>
        <v>#REF!</v>
      </c>
    </row>
    <row r="20" spans="1:11 16383:16383" s="21" customFormat="1" ht="54.95" customHeight="1">
      <c r="A20" s="59" t="s">
        <v>20</v>
      </c>
      <c r="B20" s="72">
        <v>1296</v>
      </c>
      <c r="C20" s="41">
        <f t="shared" si="3"/>
        <v>0</v>
      </c>
      <c r="D20" s="41">
        <f t="shared" si="4"/>
        <v>0</v>
      </c>
      <c r="E20" s="60"/>
      <c r="F20" s="60"/>
      <c r="G20" s="60"/>
      <c r="H20" s="41">
        <f t="shared" si="5"/>
        <v>0</v>
      </c>
      <c r="I20" s="60"/>
      <c r="J20" s="60"/>
      <c r="K20" s="69"/>
    </row>
    <row r="21" spans="1:11 16383:16383" s="21" customFormat="1" ht="54.95" customHeight="1">
      <c r="A21" s="59" t="s">
        <v>21</v>
      </c>
      <c r="B21" s="72">
        <v>1542</v>
      </c>
      <c r="C21" s="41">
        <f t="shared" si="3"/>
        <v>0</v>
      </c>
      <c r="D21" s="41">
        <f t="shared" si="4"/>
        <v>0</v>
      </c>
      <c r="E21" s="60"/>
      <c r="F21" s="60"/>
      <c r="G21" s="60"/>
      <c r="H21" s="41">
        <f t="shared" si="5"/>
        <v>0</v>
      </c>
      <c r="I21" s="60"/>
      <c r="J21" s="60"/>
      <c r="K21" s="69"/>
    </row>
    <row r="22" spans="1:11 16383:16383" s="21" customFormat="1" ht="54.95" customHeight="1">
      <c r="A22" s="59" t="s">
        <v>22</v>
      </c>
      <c r="B22" s="72">
        <v>2939</v>
      </c>
      <c r="C22" s="41">
        <f t="shared" si="3"/>
        <v>0</v>
      </c>
      <c r="D22" s="41">
        <f t="shared" si="4"/>
        <v>0</v>
      </c>
      <c r="E22" s="60"/>
      <c r="F22" s="60"/>
      <c r="G22" s="60"/>
      <c r="H22" s="41">
        <f t="shared" si="5"/>
        <v>0</v>
      </c>
      <c r="I22" s="60"/>
      <c r="J22" s="60"/>
      <c r="K22" s="69"/>
    </row>
    <row r="23" spans="1:11 16383:16383" s="21" customFormat="1" ht="54.95" customHeight="1">
      <c r="A23" s="59" t="s">
        <v>23</v>
      </c>
      <c r="B23" s="72">
        <v>37</v>
      </c>
      <c r="C23" s="41">
        <f t="shared" si="3"/>
        <v>0</v>
      </c>
      <c r="D23" s="41">
        <f t="shared" si="4"/>
        <v>0</v>
      </c>
      <c r="E23" s="60"/>
      <c r="F23" s="60"/>
      <c r="G23" s="60"/>
      <c r="H23" s="41">
        <f t="shared" si="5"/>
        <v>0</v>
      </c>
      <c r="I23" s="60"/>
      <c r="J23" s="60"/>
      <c r="K23" s="69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1"/>
    <col min="4" max="4" width="11.5" style="21" bestFit="1" customWidth="1"/>
    <col min="5" max="5" width="9" style="21"/>
    <col min="6" max="6" width="9.875" style="21" bestFit="1" customWidth="1"/>
    <col min="7" max="7" width="9" style="21"/>
    <col min="8" max="8" width="11.625" style="21" bestFit="1" customWidth="1"/>
    <col min="9" max="9" width="9" style="21"/>
    <col min="10" max="10" width="11.5" style="21" bestFit="1" customWidth="1"/>
    <col min="12" max="12" width="12.25" customWidth="1"/>
  </cols>
  <sheetData>
    <row r="1" spans="1:14" ht="16.5" customHeight="1" thickBot="1">
      <c r="A1" s="79"/>
      <c r="B1" s="79"/>
      <c r="C1" s="79"/>
      <c r="D1" s="80"/>
      <c r="E1" s="80"/>
      <c r="F1" s="80"/>
      <c r="G1" s="80">
        <f t="shared" ref="G1" si="0">G7+G9+G11+G12+G14+G16+G18+G20+G22+G24+G26+G28+G30+G32+G34+G36+G38</f>
        <v>141</v>
      </c>
      <c r="H1" s="80"/>
      <c r="I1" s="80"/>
      <c r="J1" s="80"/>
    </row>
    <row r="2" spans="1:14" ht="36" customHeight="1">
      <c r="A2" s="197" t="s">
        <v>106</v>
      </c>
      <c r="B2" s="200" t="s">
        <v>107</v>
      </c>
      <c r="C2" s="201" t="s">
        <v>117</v>
      </c>
      <c r="D2" s="201"/>
      <c r="E2" s="197" t="s">
        <v>118</v>
      </c>
      <c r="F2" s="202"/>
      <c r="G2" s="194" t="s">
        <v>113</v>
      </c>
      <c r="H2" s="195"/>
      <c r="I2" s="196" t="s">
        <v>115</v>
      </c>
      <c r="J2" s="197"/>
    </row>
    <row r="3" spans="1:14" ht="36" customHeight="1">
      <c r="A3" s="197"/>
      <c r="B3" s="200"/>
      <c r="C3" s="107" t="s">
        <v>24</v>
      </c>
      <c r="D3" s="108">
        <v>627</v>
      </c>
      <c r="E3" s="81" t="s">
        <v>24</v>
      </c>
      <c r="F3" s="91">
        <f>E5</f>
        <v>627</v>
      </c>
      <c r="G3" s="111" t="s">
        <v>114</v>
      </c>
      <c r="H3" s="112">
        <f>G6</f>
        <v>43</v>
      </c>
      <c r="I3" s="96" t="s">
        <v>116</v>
      </c>
      <c r="J3" s="82">
        <f>I5</f>
        <v>868</v>
      </c>
    </row>
    <row r="4" spans="1:14" ht="54.75" customHeight="1">
      <c r="A4" s="197"/>
      <c r="B4" s="200"/>
      <c r="C4" s="109" t="s">
        <v>108</v>
      </c>
      <c r="D4" s="109" t="s">
        <v>109</v>
      </c>
      <c r="E4" s="83" t="s">
        <v>110</v>
      </c>
      <c r="F4" s="92" t="s">
        <v>109</v>
      </c>
      <c r="G4" s="113" t="s">
        <v>111</v>
      </c>
      <c r="H4" s="114" t="s">
        <v>109</v>
      </c>
      <c r="I4" s="97" t="s">
        <v>120</v>
      </c>
      <c r="J4" s="83" t="s">
        <v>112</v>
      </c>
      <c r="K4">
        <f>M4+O4</f>
        <v>0</v>
      </c>
      <c r="L4" s="77"/>
      <c r="N4" s="78"/>
    </row>
    <row r="5" spans="1:14" s="21" customFormat="1" ht="20.100000000000001" customHeight="1">
      <c r="A5" s="198" t="s">
        <v>6</v>
      </c>
      <c r="B5" s="199">
        <v>15075</v>
      </c>
      <c r="C5" s="89">
        <f>C7+C9+C12+C14+C16+C18+C20+C22+C24+C26+C28+C30+C32+C34+C36+C38</f>
        <v>1565</v>
      </c>
      <c r="D5" s="89">
        <f>D7+D9+D11+D12+D14+D16+D18+D20+D22+D24+D26+D28+D30+D32+D34+D36+D38</f>
        <v>2240781</v>
      </c>
      <c r="E5" s="192">
        <f>E7+E9+E12+E14+E16+E18+E20+E22+E24+E26+E28+E30+E32+E34+E36+E38</f>
        <v>627</v>
      </c>
      <c r="F5" s="94">
        <f>F7+F9+F11+F12+F14+F16+F18+F20+F22+F24+F28+F30+F32+F34+F36+F38+F26</f>
        <v>875561</v>
      </c>
      <c r="G5" s="99">
        <f>G7+G9+G11+G12+G14+G16+G18+G20+G22+G24+G28+G30+G32+G34+G36+G38+G26</f>
        <v>141</v>
      </c>
      <c r="H5" s="100">
        <f>H7+H9+H11+H12+H14+H16+H18+H20+H22+H24+H28+H30+H32+H34+H36+H38+H26</f>
        <v>169332</v>
      </c>
      <c r="I5" s="98">
        <f>I7+I9+I11+I12+I14+I16+I18+I20+I22+I24+I28+I30+I32+I34+I36+I38+I26</f>
        <v>868</v>
      </c>
      <c r="J5" s="88">
        <f>J7+J9+J11+J12+J14+J16+J18+J20+J22+J24+J28+J30+J32+J34+J36+J38+J26</f>
        <v>1195888</v>
      </c>
    </row>
    <row r="6" spans="1:14" s="21" customFormat="1" ht="20.100000000000001" customHeight="1">
      <c r="A6" s="198"/>
      <c r="B6" s="199"/>
      <c r="C6" s="110">
        <f>C8+C10+C13+C15+C17+C19+C21+C23+C25+C27+C29+C31+C33+C35+C37+C39</f>
        <v>627</v>
      </c>
      <c r="D6" s="110">
        <f>ROUNDUP(D8+D10+D13+D15+D17+D19+D21+D23+D25+D27+D29+D31+D33+D35+D37+D39,0)</f>
        <v>1073538</v>
      </c>
      <c r="E6" s="193"/>
      <c r="F6" s="93">
        <f>F8+F10+F13+F15+F17+F19+F21+F23+F25+F27+F29+F31+F33+F35+F37+F39</f>
        <v>394284</v>
      </c>
      <c r="G6" s="101">
        <v>43</v>
      </c>
      <c r="H6" s="102">
        <f>H8+H10+H13+H15+H17+H19+H21+H23+H25+H27+H29+H31+H33+H35+H37+H39</f>
        <v>84666</v>
      </c>
      <c r="I6" s="98"/>
      <c r="J6" s="84">
        <f>J8+J10+J13+J15+J17+J19+J21+J23+J25+J27+J29+J31+J33+J35+J37+J39</f>
        <v>594588</v>
      </c>
    </row>
    <row r="7" spans="1:14" ht="20.100000000000001" customHeight="1">
      <c r="A7" s="198" t="s">
        <v>7</v>
      </c>
      <c r="B7" s="199">
        <v>889</v>
      </c>
      <c r="C7" s="89">
        <v>7</v>
      </c>
      <c r="D7" s="89">
        <f t="shared" ref="D7:D39" si="1">F7+H7+J7</f>
        <v>6907</v>
      </c>
      <c r="E7" s="203">
        <v>6</v>
      </c>
      <c r="F7" s="94">
        <v>6907</v>
      </c>
      <c r="G7" s="99">
        <v>0</v>
      </c>
      <c r="H7" s="100">
        <v>0</v>
      </c>
      <c r="I7" s="190">
        <v>1</v>
      </c>
      <c r="J7" s="88">
        <v>0</v>
      </c>
    </row>
    <row r="8" spans="1:14" ht="20.100000000000001" customHeight="1">
      <c r="A8" s="198"/>
      <c r="B8" s="199"/>
      <c r="C8" s="89">
        <v>6</v>
      </c>
      <c r="D8" s="89">
        <f t="shared" si="1"/>
        <v>870</v>
      </c>
      <c r="E8" s="203"/>
      <c r="F8" s="94">
        <v>870</v>
      </c>
      <c r="G8" s="99"/>
      <c r="H8" s="100"/>
      <c r="I8" s="191"/>
      <c r="J8" s="88"/>
    </row>
    <row r="9" spans="1:14" ht="20.100000000000001" customHeight="1">
      <c r="A9" s="198" t="s">
        <v>8</v>
      </c>
      <c r="B9" s="199">
        <v>704</v>
      </c>
      <c r="C9" s="89">
        <v>10</v>
      </c>
      <c r="D9" s="89">
        <f t="shared" si="1"/>
        <v>25429</v>
      </c>
      <c r="E9" s="203">
        <v>10</v>
      </c>
      <c r="F9" s="94">
        <v>25429</v>
      </c>
      <c r="G9" s="99">
        <v>0</v>
      </c>
      <c r="H9" s="100">
        <v>0</v>
      </c>
      <c r="I9" s="190"/>
      <c r="J9" s="88">
        <v>0</v>
      </c>
    </row>
    <row r="10" spans="1:14" ht="20.100000000000001" customHeight="1">
      <c r="A10" s="198"/>
      <c r="B10" s="199"/>
      <c r="C10" s="89">
        <v>10</v>
      </c>
      <c r="D10" s="89">
        <f t="shared" si="1"/>
        <v>12698</v>
      </c>
      <c r="E10" s="203"/>
      <c r="F10" s="94">
        <v>12698</v>
      </c>
      <c r="G10" s="99">
        <v>0</v>
      </c>
      <c r="H10" s="100">
        <v>0</v>
      </c>
      <c r="I10" s="191"/>
      <c r="J10" s="88">
        <v>0</v>
      </c>
      <c r="K10" s="74"/>
      <c r="L10" s="74"/>
    </row>
    <row r="11" spans="1:14" s="21" customFormat="1" ht="20.100000000000001" customHeight="1">
      <c r="A11" s="86" t="s">
        <v>9</v>
      </c>
      <c r="B11" s="87">
        <v>186</v>
      </c>
      <c r="C11" s="89" t="s">
        <v>119</v>
      </c>
      <c r="D11" s="89">
        <f t="shared" si="1"/>
        <v>0</v>
      </c>
      <c r="E11" s="88" t="s">
        <v>119</v>
      </c>
      <c r="F11" s="94"/>
      <c r="G11" s="99"/>
      <c r="H11" s="100"/>
      <c r="I11" s="98"/>
      <c r="J11" s="88"/>
    </row>
    <row r="12" spans="1:14" s="67" customFormat="1" ht="20.100000000000001" customHeight="1">
      <c r="A12" s="198" t="s">
        <v>10</v>
      </c>
      <c r="B12" s="199">
        <v>247</v>
      </c>
      <c r="C12" s="89">
        <v>3</v>
      </c>
      <c r="D12" s="89">
        <f t="shared" si="1"/>
        <v>1414</v>
      </c>
      <c r="E12" s="203">
        <v>3</v>
      </c>
      <c r="F12" s="94">
        <v>1414</v>
      </c>
      <c r="G12" s="99">
        <v>0</v>
      </c>
      <c r="H12" s="100">
        <v>0</v>
      </c>
      <c r="I12" s="190"/>
      <c r="J12" s="88">
        <v>0</v>
      </c>
    </row>
    <row r="13" spans="1:14" s="67" customFormat="1" ht="20.100000000000001" customHeight="1">
      <c r="A13" s="198"/>
      <c r="B13" s="199"/>
      <c r="C13" s="89">
        <v>3</v>
      </c>
      <c r="D13" s="89">
        <f t="shared" si="1"/>
        <v>0</v>
      </c>
      <c r="E13" s="203"/>
      <c r="F13" s="94"/>
      <c r="G13" s="99"/>
      <c r="H13" s="100"/>
      <c r="I13" s="191"/>
      <c r="J13" s="88"/>
    </row>
    <row r="14" spans="1:14" s="21" customFormat="1" ht="20.100000000000001" customHeight="1">
      <c r="A14" s="198" t="s">
        <v>11</v>
      </c>
      <c r="B14" s="199">
        <v>157</v>
      </c>
      <c r="C14" s="89">
        <v>11</v>
      </c>
      <c r="D14" s="89">
        <f t="shared" si="1"/>
        <v>6610</v>
      </c>
      <c r="E14" s="203">
        <v>8</v>
      </c>
      <c r="F14" s="94">
        <v>5550</v>
      </c>
      <c r="G14" s="99"/>
      <c r="H14" s="100"/>
      <c r="I14" s="190">
        <v>3</v>
      </c>
      <c r="J14" s="88">
        <v>1060</v>
      </c>
      <c r="K14" s="75"/>
      <c r="L14" s="75"/>
    </row>
    <row r="15" spans="1:14" s="21" customFormat="1" ht="20.100000000000001" customHeight="1">
      <c r="A15" s="198"/>
      <c r="B15" s="199"/>
      <c r="C15" s="89">
        <v>8</v>
      </c>
      <c r="D15" s="89">
        <f t="shared" si="1"/>
        <v>3105</v>
      </c>
      <c r="E15" s="203"/>
      <c r="F15" s="94">
        <v>2775</v>
      </c>
      <c r="G15" s="99"/>
      <c r="H15" s="100"/>
      <c r="I15" s="191"/>
      <c r="J15" s="88">
        <v>330</v>
      </c>
    </row>
    <row r="16" spans="1:14" s="21" customFormat="1" ht="20.100000000000001" customHeight="1">
      <c r="A16" s="198" t="s">
        <v>12</v>
      </c>
      <c r="B16" s="87">
        <v>198</v>
      </c>
      <c r="C16" s="89">
        <v>1</v>
      </c>
      <c r="D16" s="89">
        <f t="shared" si="1"/>
        <v>300</v>
      </c>
      <c r="E16" s="203">
        <v>1</v>
      </c>
      <c r="F16" s="94">
        <v>300</v>
      </c>
      <c r="G16" s="99"/>
      <c r="H16" s="100"/>
      <c r="I16" s="190"/>
      <c r="J16" s="88"/>
    </row>
    <row r="17" spans="1:10" s="21" customFormat="1" ht="20.100000000000001" customHeight="1">
      <c r="A17" s="198"/>
      <c r="B17" s="87"/>
      <c r="C17" s="89">
        <v>1</v>
      </c>
      <c r="D17" s="89">
        <f t="shared" si="1"/>
        <v>0</v>
      </c>
      <c r="E17" s="203"/>
      <c r="F17" s="94"/>
      <c r="G17" s="99"/>
      <c r="H17" s="100"/>
      <c r="I17" s="191"/>
      <c r="J17" s="88"/>
    </row>
    <row r="18" spans="1:10" s="21" customFormat="1" ht="20.100000000000001" customHeight="1">
      <c r="A18" s="198" t="s">
        <v>13</v>
      </c>
      <c r="B18" s="199">
        <v>466</v>
      </c>
      <c r="C18" s="89">
        <v>2</v>
      </c>
      <c r="D18" s="89">
        <f t="shared" si="1"/>
        <v>4000</v>
      </c>
      <c r="E18" s="203">
        <v>2</v>
      </c>
      <c r="F18" s="94">
        <v>4000</v>
      </c>
      <c r="G18" s="99"/>
      <c r="H18" s="100"/>
      <c r="I18" s="190"/>
      <c r="J18" s="88"/>
    </row>
    <row r="19" spans="1:10" s="21" customFormat="1" ht="20.100000000000001" customHeight="1">
      <c r="A19" s="198"/>
      <c r="B19" s="199"/>
      <c r="C19" s="89">
        <v>2</v>
      </c>
      <c r="D19" s="89">
        <f t="shared" si="1"/>
        <v>2000</v>
      </c>
      <c r="E19" s="203"/>
      <c r="F19" s="94">
        <v>2000</v>
      </c>
      <c r="G19" s="99"/>
      <c r="H19" s="100"/>
      <c r="I19" s="191"/>
      <c r="J19" s="88"/>
    </row>
    <row r="20" spans="1:10" s="21" customFormat="1" ht="20.100000000000001" customHeight="1">
      <c r="A20" s="198" t="s">
        <v>14</v>
      </c>
      <c r="B20" s="199">
        <v>83</v>
      </c>
      <c r="C20" s="89">
        <v>1</v>
      </c>
      <c r="D20" s="89">
        <f t="shared" si="1"/>
        <v>4000</v>
      </c>
      <c r="E20" s="192"/>
      <c r="F20" s="94">
        <v>0</v>
      </c>
      <c r="G20" s="99">
        <v>1</v>
      </c>
      <c r="H20" s="100">
        <v>1000</v>
      </c>
      <c r="I20" s="190">
        <v>1</v>
      </c>
      <c r="J20" s="88">
        <v>3000</v>
      </c>
    </row>
    <row r="21" spans="1:10" s="21" customFormat="1" ht="20.100000000000001" customHeight="1">
      <c r="A21" s="198"/>
      <c r="B21" s="199"/>
      <c r="C21" s="89"/>
      <c r="D21" s="89">
        <f t="shared" si="1"/>
        <v>2000</v>
      </c>
      <c r="E21" s="193"/>
      <c r="F21" s="94"/>
      <c r="G21" s="99"/>
      <c r="H21" s="100">
        <v>500</v>
      </c>
      <c r="I21" s="191"/>
      <c r="J21" s="88">
        <v>1500</v>
      </c>
    </row>
    <row r="22" spans="1:10" s="21" customFormat="1" ht="20.100000000000001" customHeight="1">
      <c r="A22" s="198" t="s">
        <v>15</v>
      </c>
      <c r="B22" s="199">
        <v>1097</v>
      </c>
      <c r="C22" s="89">
        <v>89</v>
      </c>
      <c r="D22" s="89">
        <f t="shared" si="1"/>
        <v>43474</v>
      </c>
      <c r="E22" s="192">
        <v>70</v>
      </c>
      <c r="F22" s="94">
        <v>29373</v>
      </c>
      <c r="G22" s="99">
        <v>2</v>
      </c>
      <c r="H22" s="100">
        <v>2518</v>
      </c>
      <c r="I22" s="190">
        <v>18</v>
      </c>
      <c r="J22" s="88">
        <v>11583</v>
      </c>
    </row>
    <row r="23" spans="1:10" s="21" customFormat="1" ht="20.100000000000001" customHeight="1">
      <c r="A23" s="198"/>
      <c r="B23" s="199"/>
      <c r="C23" s="89">
        <v>70</v>
      </c>
      <c r="D23" s="89">
        <f t="shared" si="1"/>
        <v>19339.5</v>
      </c>
      <c r="E23" s="193"/>
      <c r="F23" s="94">
        <v>13169</v>
      </c>
      <c r="G23" s="99">
        <v>1</v>
      </c>
      <c r="H23" s="100">
        <v>1259</v>
      </c>
      <c r="I23" s="191"/>
      <c r="J23" s="88">
        <v>4911.5</v>
      </c>
    </row>
    <row r="24" spans="1:10" s="21" customFormat="1" ht="20.100000000000001" customHeight="1">
      <c r="A24" s="198" t="s">
        <v>16</v>
      </c>
      <c r="B24" s="199">
        <v>2342</v>
      </c>
      <c r="C24" s="89">
        <v>363</v>
      </c>
      <c r="D24" s="89">
        <f t="shared" si="1"/>
        <v>623923</v>
      </c>
      <c r="E24" s="203">
        <v>133</v>
      </c>
      <c r="F24" s="94">
        <v>246722</v>
      </c>
      <c r="G24" s="99">
        <v>33</v>
      </c>
      <c r="H24" s="100">
        <v>39822</v>
      </c>
      <c r="I24" s="190">
        <v>211</v>
      </c>
      <c r="J24" s="88">
        <v>337379</v>
      </c>
    </row>
    <row r="25" spans="1:10" s="21" customFormat="1" ht="20.100000000000001" customHeight="1">
      <c r="A25" s="198"/>
      <c r="B25" s="199"/>
      <c r="C25" s="89">
        <v>133</v>
      </c>
      <c r="D25" s="89">
        <f t="shared" si="1"/>
        <v>309246.5</v>
      </c>
      <c r="E25" s="203"/>
      <c r="F25" s="94">
        <v>120671</v>
      </c>
      <c r="G25" s="99">
        <v>19</v>
      </c>
      <c r="H25" s="100">
        <v>19911</v>
      </c>
      <c r="I25" s="191"/>
      <c r="J25" s="88">
        <v>168664.5</v>
      </c>
    </row>
    <row r="26" spans="1:10" s="21" customFormat="1" ht="20.100000000000001" customHeight="1">
      <c r="A26" s="198" t="s">
        <v>17</v>
      </c>
      <c r="B26" s="199">
        <v>1410</v>
      </c>
      <c r="C26" s="89">
        <v>188</v>
      </c>
      <c r="D26" s="89">
        <f>F26+H26+J26</f>
        <v>184016</v>
      </c>
      <c r="E26" s="192">
        <v>74</v>
      </c>
      <c r="F26" s="94">
        <v>63756</v>
      </c>
      <c r="G26" s="99">
        <v>12</v>
      </c>
      <c r="H26" s="100">
        <v>10680</v>
      </c>
      <c r="I26" s="190">
        <v>109</v>
      </c>
      <c r="J26" s="88">
        <v>109580</v>
      </c>
    </row>
    <row r="27" spans="1:10" s="21" customFormat="1" ht="20.100000000000001" customHeight="1">
      <c r="A27" s="198"/>
      <c r="B27" s="199"/>
      <c r="C27" s="89">
        <v>74</v>
      </c>
      <c r="D27" s="89">
        <f t="shared" si="1"/>
        <v>86347</v>
      </c>
      <c r="E27" s="193"/>
      <c r="F27" s="94">
        <v>26517</v>
      </c>
      <c r="G27" s="99">
        <v>5</v>
      </c>
      <c r="H27" s="100">
        <v>5340</v>
      </c>
      <c r="I27" s="191"/>
      <c r="J27" s="88">
        <v>54490</v>
      </c>
    </row>
    <row r="28" spans="1:10" s="21" customFormat="1" ht="20.100000000000001" customHeight="1">
      <c r="A28" s="198" t="s">
        <v>18</v>
      </c>
      <c r="B28" s="199">
        <v>333</v>
      </c>
      <c r="C28" s="89">
        <v>87</v>
      </c>
      <c r="D28" s="89">
        <f t="shared" si="1"/>
        <v>78167</v>
      </c>
      <c r="E28" s="192">
        <v>32</v>
      </c>
      <c r="F28" s="94">
        <v>32369</v>
      </c>
      <c r="G28" s="99">
        <v>13</v>
      </c>
      <c r="H28" s="100">
        <v>9628</v>
      </c>
      <c r="I28" s="190">
        <v>48</v>
      </c>
      <c r="J28" s="88">
        <v>36170</v>
      </c>
    </row>
    <row r="29" spans="1:10" s="21" customFormat="1" ht="20.100000000000001" customHeight="1">
      <c r="A29" s="198"/>
      <c r="B29" s="199"/>
      <c r="C29" s="89">
        <v>32</v>
      </c>
      <c r="D29" s="89">
        <f t="shared" si="1"/>
        <v>37573</v>
      </c>
      <c r="E29" s="193"/>
      <c r="F29" s="94">
        <v>14949</v>
      </c>
      <c r="G29" s="99">
        <v>7</v>
      </c>
      <c r="H29" s="100">
        <v>4814</v>
      </c>
      <c r="I29" s="191"/>
      <c r="J29" s="88">
        <v>17810</v>
      </c>
    </row>
    <row r="30" spans="1:10" s="30" customFormat="1" ht="20.100000000000001" customHeight="1">
      <c r="A30" s="198" t="s">
        <v>19</v>
      </c>
      <c r="B30" s="199">
        <v>1149</v>
      </c>
      <c r="C30" s="89">
        <v>107</v>
      </c>
      <c r="D30" s="89">
        <f t="shared" si="1"/>
        <v>192512</v>
      </c>
      <c r="E30" s="192">
        <v>47</v>
      </c>
      <c r="F30" s="94">
        <v>76254</v>
      </c>
      <c r="G30" s="99">
        <v>17</v>
      </c>
      <c r="H30" s="100">
        <v>18960</v>
      </c>
      <c r="I30" s="190">
        <v>55</v>
      </c>
      <c r="J30" s="88">
        <v>97298</v>
      </c>
    </row>
    <row r="31" spans="1:10" s="30" customFormat="1" ht="20.100000000000001" customHeight="1">
      <c r="A31" s="198"/>
      <c r="B31" s="199"/>
      <c r="C31" s="89">
        <v>47</v>
      </c>
      <c r="D31" s="89">
        <f t="shared" si="1"/>
        <v>90901</v>
      </c>
      <c r="E31" s="193"/>
      <c r="F31" s="94">
        <v>33692</v>
      </c>
      <c r="G31" s="99">
        <v>5</v>
      </c>
      <c r="H31" s="100">
        <v>9480</v>
      </c>
      <c r="I31" s="191"/>
      <c r="J31" s="88">
        <v>47729</v>
      </c>
    </row>
    <row r="32" spans="1:10" s="21" customFormat="1" ht="20.100000000000001" customHeight="1">
      <c r="A32" s="198" t="s">
        <v>20</v>
      </c>
      <c r="B32" s="199">
        <v>1296</v>
      </c>
      <c r="C32" s="89">
        <v>337</v>
      </c>
      <c r="D32" s="89">
        <f t="shared" si="1"/>
        <v>456081</v>
      </c>
      <c r="E32" s="192">
        <v>90</v>
      </c>
      <c r="F32" s="94">
        <v>125055</v>
      </c>
      <c r="G32" s="99">
        <v>27</v>
      </c>
      <c r="H32" s="100">
        <v>32316</v>
      </c>
      <c r="I32" s="190">
        <v>230</v>
      </c>
      <c r="J32" s="88">
        <v>298710</v>
      </c>
    </row>
    <row r="33" spans="1:16 16372:16372" s="21" customFormat="1" ht="20.100000000000001" customHeight="1">
      <c r="A33" s="198"/>
      <c r="B33" s="199"/>
      <c r="C33" s="89">
        <v>90</v>
      </c>
      <c r="D33" s="89">
        <f t="shared" si="1"/>
        <v>219814</v>
      </c>
      <c r="E33" s="193"/>
      <c r="F33" s="94">
        <v>54507</v>
      </c>
      <c r="G33" s="99">
        <v>17</v>
      </c>
      <c r="H33" s="100">
        <v>16158</v>
      </c>
      <c r="I33" s="191"/>
      <c r="J33" s="88">
        <v>149149</v>
      </c>
    </row>
    <row r="34" spans="1:16 16372:16372" s="21" customFormat="1" ht="20.100000000000001" customHeight="1">
      <c r="A34" s="198" t="s">
        <v>21</v>
      </c>
      <c r="B34" s="199">
        <v>1542</v>
      </c>
      <c r="C34" s="89">
        <v>160</v>
      </c>
      <c r="D34" s="89">
        <f t="shared" si="1"/>
        <v>239773</v>
      </c>
      <c r="E34" s="192">
        <v>56</v>
      </c>
      <c r="F34" s="94">
        <v>85241</v>
      </c>
      <c r="G34" s="99">
        <v>13</v>
      </c>
      <c r="H34" s="100">
        <v>22530</v>
      </c>
      <c r="I34" s="190">
        <v>96</v>
      </c>
      <c r="J34" s="88">
        <v>132002</v>
      </c>
      <c r="XER34" s="18" t="e">
        <f>COUNTIF('서구 해빙기 점검결과'!#REF!,"지방산림청")</f>
        <v>#REF!</v>
      </c>
    </row>
    <row r="35" spans="1:16 16372:16372" s="21" customFormat="1" ht="20.100000000000001" customHeight="1">
      <c r="A35" s="198"/>
      <c r="B35" s="199"/>
      <c r="C35" s="89">
        <v>56</v>
      </c>
      <c r="D35" s="89">
        <f t="shared" si="1"/>
        <v>108522</v>
      </c>
      <c r="E35" s="193"/>
      <c r="F35" s="94">
        <v>31556</v>
      </c>
      <c r="G35" s="99">
        <v>8</v>
      </c>
      <c r="H35" s="100">
        <v>11265</v>
      </c>
      <c r="I35" s="191"/>
      <c r="J35" s="88">
        <v>65701</v>
      </c>
      <c r="XER35" s="76"/>
    </row>
    <row r="36" spans="1:16 16372:16372" s="21" customFormat="1" ht="20.100000000000001" customHeight="1">
      <c r="A36" s="198" t="s">
        <v>22</v>
      </c>
      <c r="B36" s="199">
        <v>2939</v>
      </c>
      <c r="C36" s="89">
        <v>185</v>
      </c>
      <c r="D36" s="89">
        <f t="shared" si="1"/>
        <v>331825</v>
      </c>
      <c r="E36" s="192">
        <v>85</v>
      </c>
      <c r="F36" s="94">
        <v>139017</v>
      </c>
      <c r="G36" s="99">
        <v>20</v>
      </c>
      <c r="H36" s="100">
        <v>26102</v>
      </c>
      <c r="I36" s="190">
        <v>94</v>
      </c>
      <c r="J36" s="88">
        <v>166706</v>
      </c>
      <c r="P36" s="21">
        <v>79</v>
      </c>
    </row>
    <row r="37" spans="1:16 16372:16372" s="21" customFormat="1" ht="20.100000000000001" customHeight="1">
      <c r="A37" s="198"/>
      <c r="B37" s="199"/>
      <c r="C37" s="89">
        <v>85</v>
      </c>
      <c r="D37" s="89">
        <f t="shared" si="1"/>
        <v>162447</v>
      </c>
      <c r="E37" s="193"/>
      <c r="F37" s="94">
        <v>66293</v>
      </c>
      <c r="G37" s="99">
        <v>6</v>
      </c>
      <c r="H37" s="100">
        <v>13051</v>
      </c>
      <c r="I37" s="191"/>
      <c r="J37" s="88">
        <v>83103</v>
      </c>
    </row>
    <row r="38" spans="1:16 16372:16372" s="21" customFormat="1" ht="20.100000000000001" customHeight="1">
      <c r="A38" s="198" t="s">
        <v>23</v>
      </c>
      <c r="B38" s="199">
        <v>37</v>
      </c>
      <c r="C38" s="90">
        <v>14</v>
      </c>
      <c r="D38" s="89">
        <f t="shared" si="1"/>
        <v>42350</v>
      </c>
      <c r="E38" s="192">
        <v>10</v>
      </c>
      <c r="F38" s="95">
        <v>34174</v>
      </c>
      <c r="G38" s="103">
        <v>3</v>
      </c>
      <c r="H38" s="104">
        <v>5776</v>
      </c>
      <c r="I38" s="190">
        <v>2</v>
      </c>
      <c r="J38" s="85">
        <v>2400</v>
      </c>
    </row>
    <row r="39" spans="1:16 16372:16372" s="21" customFormat="1" ht="20.100000000000001" customHeight="1" thickBot="1">
      <c r="A39" s="198"/>
      <c r="B39" s="199"/>
      <c r="C39" s="90">
        <v>10</v>
      </c>
      <c r="D39" s="89">
        <f t="shared" si="1"/>
        <v>18675</v>
      </c>
      <c r="E39" s="193"/>
      <c r="F39" s="95">
        <v>14587</v>
      </c>
      <c r="G39" s="105">
        <v>2</v>
      </c>
      <c r="H39" s="106">
        <v>2888</v>
      </c>
      <c r="I39" s="191"/>
      <c r="J39" s="85">
        <v>1200</v>
      </c>
    </row>
    <row r="40" spans="1:16 16372:16372" s="21" customFormat="1" ht="54.95" customHeight="1"/>
    <row r="41" spans="1:16 16372:16372" ht="20.100000000000001" customHeight="1"/>
    <row r="42" spans="1:16 16372:16372" ht="20.100000000000001" customHeight="1"/>
  </sheetData>
  <mergeCells count="72"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  <mergeCell ref="A20:A21"/>
    <mergeCell ref="B20:B21"/>
    <mergeCell ref="A24:A25"/>
    <mergeCell ref="B24:B25"/>
    <mergeCell ref="E24:E25"/>
    <mergeCell ref="A22:A23"/>
    <mergeCell ref="E20:E21"/>
    <mergeCell ref="E22:E23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I30:I31"/>
    <mergeCell ref="I32:I33"/>
    <mergeCell ref="I34:I35"/>
    <mergeCell ref="E26:E27"/>
    <mergeCell ref="E28:E29"/>
    <mergeCell ref="E30:E31"/>
    <mergeCell ref="E32:E33"/>
    <mergeCell ref="E34:E35"/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</mergeCells>
  <phoneticPr fontId="30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H48"/>
  <sheetViews>
    <sheetView tabSelected="1" zoomScale="70" zoomScaleNormal="70" zoomScaleSheetLayoutView="70" workbookViewId="0">
      <pane ySplit="7" topLeftCell="A11" activePane="bottomLeft" state="frozen"/>
      <selection pane="bottomLeft" activeCell="M24" sqref="M24"/>
    </sheetView>
  </sheetViews>
  <sheetFormatPr defaultRowHeight="16.5"/>
  <cols>
    <col min="1" max="1" width="2.875" customWidth="1"/>
    <col min="2" max="2" width="25.25" style="38" customWidth="1"/>
    <col min="3" max="5" width="10.625" style="38" customWidth="1"/>
    <col min="6" max="6" width="15.625" style="38" customWidth="1"/>
    <col min="7" max="9" width="12.625" style="38" customWidth="1"/>
    <col min="10" max="13" width="13.625" style="38" customWidth="1"/>
    <col min="14" max="14" width="21.25" style="38" customWidth="1"/>
    <col min="15" max="15" width="13.625" style="38" customWidth="1"/>
    <col min="16" max="16" width="20.625" customWidth="1"/>
    <col min="17" max="17" width="24.5" style="144" customWidth="1"/>
    <col min="18" max="18" width="23.625" style="144" customWidth="1"/>
    <col min="19" max="21" width="21.625" style="144" customWidth="1"/>
    <col min="22" max="22" width="25.75" customWidth="1"/>
    <col min="23" max="23" width="38.375" customWidth="1"/>
    <col min="24" max="26" width="15.625" style="144" customWidth="1"/>
    <col min="27" max="27" width="30.625" style="144" customWidth="1"/>
    <col min="28" max="31" width="20.625" style="144" customWidth="1"/>
    <col min="32" max="32" width="33.75" style="144" customWidth="1"/>
    <col min="33" max="33" width="23.625" style="144" customWidth="1"/>
    <col min="34" max="34" width="15.625" customWidth="1"/>
  </cols>
  <sheetData>
    <row r="2" spans="2:34" ht="64.5" customHeight="1">
      <c r="B2" s="204" t="s">
        <v>259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</row>
    <row r="3" spans="2:34" s="1" customFormat="1" ht="16.5" customHeight="1"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45"/>
      <c r="R3" s="145"/>
      <c r="S3" s="145"/>
      <c r="T3" s="145"/>
      <c r="U3" s="145"/>
      <c r="V3" s="122"/>
      <c r="W3" s="122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20"/>
    </row>
    <row r="4" spans="2:34" s="124" customFormat="1" ht="30" customHeight="1">
      <c r="B4" s="243" t="s">
        <v>133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13"/>
      <c r="Q4" s="213"/>
      <c r="R4" s="213"/>
      <c r="S4" s="213"/>
      <c r="T4" s="213"/>
      <c r="U4" s="213"/>
      <c r="V4" s="213"/>
      <c r="W4" s="213"/>
      <c r="X4" s="241" t="s">
        <v>136</v>
      </c>
      <c r="Y4" s="242"/>
      <c r="Z4" s="242"/>
      <c r="AA4" s="242"/>
      <c r="AB4" s="242"/>
      <c r="AC4" s="242"/>
      <c r="AD4" s="242"/>
      <c r="AE4" s="242"/>
      <c r="AF4" s="242"/>
      <c r="AG4" s="242"/>
      <c r="AH4" s="205" t="s">
        <v>121</v>
      </c>
    </row>
    <row r="5" spans="2:34" s="124" customFormat="1" ht="30" customHeight="1">
      <c r="B5" s="214" t="s">
        <v>127</v>
      </c>
      <c r="C5" s="206" t="s">
        <v>122</v>
      </c>
      <c r="D5" s="207"/>
      <c r="E5" s="207"/>
      <c r="F5" s="208"/>
      <c r="G5" s="143" t="s">
        <v>266</v>
      </c>
      <c r="H5" s="206" t="s">
        <v>132</v>
      </c>
      <c r="I5" s="208"/>
      <c r="J5" s="206" t="s">
        <v>125</v>
      </c>
      <c r="K5" s="207"/>
      <c r="L5" s="208"/>
      <c r="M5" s="206" t="s">
        <v>124</v>
      </c>
      <c r="N5" s="207"/>
      <c r="O5" s="207"/>
      <c r="P5" s="216" t="s">
        <v>135</v>
      </c>
      <c r="Q5" s="236" t="s">
        <v>134</v>
      </c>
      <c r="R5" s="237"/>
      <c r="S5" s="237"/>
      <c r="T5" s="237"/>
      <c r="U5" s="238"/>
      <c r="V5" s="237"/>
      <c r="W5" s="237"/>
      <c r="X5" s="228" t="s">
        <v>137</v>
      </c>
      <c r="Y5" s="229"/>
      <c r="Z5" s="229"/>
      <c r="AA5" s="230"/>
      <c r="AB5" s="239" t="s">
        <v>138</v>
      </c>
      <c r="AC5" s="229"/>
      <c r="AD5" s="229"/>
      <c r="AE5" s="229"/>
      <c r="AF5" s="229"/>
      <c r="AG5" s="240"/>
      <c r="AH5" s="205"/>
    </row>
    <row r="6" spans="2:34" s="124" customFormat="1" ht="9.9499999999999993" customHeight="1">
      <c r="B6" s="233"/>
      <c r="C6" s="214" t="s">
        <v>2</v>
      </c>
      <c r="D6" s="214" t="s">
        <v>0</v>
      </c>
      <c r="E6" s="214" t="s">
        <v>3</v>
      </c>
      <c r="F6" s="214" t="s">
        <v>1</v>
      </c>
      <c r="G6" s="222" t="s">
        <v>260</v>
      </c>
      <c r="H6" s="222" t="s">
        <v>262</v>
      </c>
      <c r="I6" s="222" t="s">
        <v>263</v>
      </c>
      <c r="J6" s="214" t="s">
        <v>129</v>
      </c>
      <c r="K6" s="214" t="s">
        <v>130</v>
      </c>
      <c r="L6" s="214" t="s">
        <v>131</v>
      </c>
      <c r="M6" s="222" t="s">
        <v>124</v>
      </c>
      <c r="N6" s="214" t="s">
        <v>123</v>
      </c>
      <c r="O6" s="224" t="s">
        <v>248</v>
      </c>
      <c r="P6" s="227"/>
      <c r="Q6" s="226" t="s">
        <v>153</v>
      </c>
      <c r="R6" s="129"/>
      <c r="S6" s="129"/>
      <c r="T6" s="209"/>
      <c r="U6" s="210"/>
      <c r="V6" s="216" t="s">
        <v>150</v>
      </c>
      <c r="W6" s="216" t="s">
        <v>267</v>
      </c>
      <c r="X6" s="218" t="s">
        <v>139</v>
      </c>
      <c r="Y6" s="220" t="s">
        <v>140</v>
      </c>
      <c r="Z6" s="231" t="s">
        <v>141</v>
      </c>
      <c r="AA6" s="211" t="s">
        <v>149</v>
      </c>
      <c r="AB6" s="235" t="s">
        <v>144</v>
      </c>
      <c r="AC6" s="234" t="s">
        <v>143</v>
      </c>
      <c r="AD6" s="127"/>
      <c r="AE6" s="234" t="s">
        <v>145</v>
      </c>
      <c r="AF6" s="127"/>
      <c r="AG6" s="128"/>
      <c r="AH6" s="205"/>
    </row>
    <row r="7" spans="2:34" s="124" customFormat="1" ht="68.25" customHeight="1">
      <c r="B7" s="215"/>
      <c r="C7" s="215"/>
      <c r="D7" s="215"/>
      <c r="E7" s="215"/>
      <c r="F7" s="215"/>
      <c r="G7" s="223"/>
      <c r="H7" s="223"/>
      <c r="I7" s="223"/>
      <c r="J7" s="215"/>
      <c r="K7" s="215"/>
      <c r="L7" s="215"/>
      <c r="M7" s="223"/>
      <c r="N7" s="215"/>
      <c r="O7" s="225"/>
      <c r="P7" s="217"/>
      <c r="Q7" s="217"/>
      <c r="R7" s="123" t="s">
        <v>146</v>
      </c>
      <c r="S7" s="123" t="s">
        <v>147</v>
      </c>
      <c r="T7" s="123" t="s">
        <v>148</v>
      </c>
      <c r="U7" s="123" t="s">
        <v>152</v>
      </c>
      <c r="V7" s="217"/>
      <c r="W7" s="217"/>
      <c r="X7" s="219"/>
      <c r="Y7" s="221"/>
      <c r="Z7" s="232"/>
      <c r="AA7" s="212"/>
      <c r="AB7" s="232"/>
      <c r="AC7" s="221"/>
      <c r="AD7" s="131" t="s">
        <v>142</v>
      </c>
      <c r="AE7" s="232"/>
      <c r="AF7" s="130" t="s">
        <v>128</v>
      </c>
      <c r="AG7" s="131" t="s">
        <v>151</v>
      </c>
      <c r="AH7" s="205"/>
    </row>
    <row r="8" spans="2:34" s="2" customFormat="1" ht="50.1" customHeight="1">
      <c r="B8" s="132" t="s">
        <v>154</v>
      </c>
      <c r="C8" s="133" t="s">
        <v>155</v>
      </c>
      <c r="D8" s="133" t="s">
        <v>156</v>
      </c>
      <c r="E8" s="134" t="s">
        <v>157</v>
      </c>
      <c r="F8" s="134" t="s">
        <v>158</v>
      </c>
      <c r="G8" s="134" t="s">
        <v>159</v>
      </c>
      <c r="H8" s="134" t="s">
        <v>126</v>
      </c>
      <c r="I8" s="134" t="s">
        <v>160</v>
      </c>
      <c r="J8" s="134">
        <v>20</v>
      </c>
      <c r="K8" s="134">
        <v>5.4</v>
      </c>
      <c r="L8" s="134">
        <v>85</v>
      </c>
      <c r="M8" s="134" t="s">
        <v>161</v>
      </c>
      <c r="N8" s="142" t="s">
        <v>252</v>
      </c>
      <c r="O8" s="134" t="s">
        <v>162</v>
      </c>
      <c r="P8" s="136" t="s">
        <v>163</v>
      </c>
      <c r="Q8" s="151">
        <f t="shared" ref="Q8:Q13" si="0">SUM(R8:T8)</f>
        <v>1</v>
      </c>
      <c r="R8" s="147" t="s">
        <v>166</v>
      </c>
      <c r="S8" s="151">
        <v>1</v>
      </c>
      <c r="T8" s="147" t="s">
        <v>166</v>
      </c>
      <c r="U8" s="147" t="s">
        <v>166</v>
      </c>
      <c r="V8" s="137" t="s">
        <v>164</v>
      </c>
      <c r="W8" s="115" t="s">
        <v>180</v>
      </c>
      <c r="X8" s="148">
        <f t="shared" ref="X8" si="1">SUM(Y8:AA8)</f>
        <v>1</v>
      </c>
      <c r="Y8" s="138">
        <v>1</v>
      </c>
      <c r="Z8" s="146" t="s">
        <v>166</v>
      </c>
      <c r="AA8" s="146" t="s">
        <v>166</v>
      </c>
      <c r="AB8" s="146" t="s">
        <v>166</v>
      </c>
      <c r="AC8" s="146" t="s">
        <v>166</v>
      </c>
      <c r="AD8" s="159" t="s">
        <v>166</v>
      </c>
      <c r="AE8" s="146" t="s">
        <v>166</v>
      </c>
      <c r="AF8" s="146" t="s">
        <v>166</v>
      </c>
      <c r="AG8" s="146" t="s">
        <v>166</v>
      </c>
      <c r="AH8" s="135"/>
    </row>
    <row r="9" spans="2:34" s="2" customFormat="1" ht="50.1" customHeight="1">
      <c r="B9" s="132" t="s">
        <v>167</v>
      </c>
      <c r="C9" s="133" t="s">
        <v>155</v>
      </c>
      <c r="D9" s="133" t="s">
        <v>156</v>
      </c>
      <c r="E9" s="134" t="s">
        <v>168</v>
      </c>
      <c r="F9" s="134" t="s">
        <v>169</v>
      </c>
      <c r="G9" s="134" t="s">
        <v>159</v>
      </c>
      <c r="H9" s="134" t="s">
        <v>126</v>
      </c>
      <c r="I9" s="134" t="s">
        <v>160</v>
      </c>
      <c r="J9" s="134">
        <v>280</v>
      </c>
      <c r="K9" s="134">
        <v>9</v>
      </c>
      <c r="L9" s="134">
        <v>90</v>
      </c>
      <c r="M9" s="134" t="s">
        <v>161</v>
      </c>
      <c r="N9" s="142" t="s">
        <v>252</v>
      </c>
      <c r="O9" s="134" t="s">
        <v>170</v>
      </c>
      <c r="P9" s="136" t="s">
        <v>163</v>
      </c>
      <c r="Q9" s="151">
        <f t="shared" si="0"/>
        <v>1</v>
      </c>
      <c r="R9" s="147" t="s">
        <v>166</v>
      </c>
      <c r="S9" s="151">
        <v>1</v>
      </c>
      <c r="T9" s="147" t="s">
        <v>166</v>
      </c>
      <c r="U9" s="147" t="s">
        <v>166</v>
      </c>
      <c r="V9" s="137" t="s">
        <v>164</v>
      </c>
      <c r="W9" s="115" t="s">
        <v>180</v>
      </c>
      <c r="X9" s="148">
        <v>1</v>
      </c>
      <c r="Y9" s="138">
        <v>1</v>
      </c>
      <c r="Z9" s="146" t="s">
        <v>166</v>
      </c>
      <c r="AA9" s="146" t="s">
        <v>166</v>
      </c>
      <c r="AB9" s="146" t="s">
        <v>166</v>
      </c>
      <c r="AC9" s="146" t="s">
        <v>166</v>
      </c>
      <c r="AD9" s="159" t="s">
        <v>166</v>
      </c>
      <c r="AE9" s="146" t="s">
        <v>166</v>
      </c>
      <c r="AF9" s="146" t="s">
        <v>166</v>
      </c>
      <c r="AG9" s="146" t="s">
        <v>166</v>
      </c>
      <c r="AH9" s="139"/>
    </row>
    <row r="10" spans="2:34" s="2" customFormat="1" ht="50.1" customHeight="1">
      <c r="B10" s="132" t="s">
        <v>196</v>
      </c>
      <c r="C10" s="133" t="s">
        <v>155</v>
      </c>
      <c r="D10" s="133" t="s">
        <v>156</v>
      </c>
      <c r="E10" s="134" t="s">
        <v>168</v>
      </c>
      <c r="F10" s="134" t="s">
        <v>171</v>
      </c>
      <c r="G10" s="134" t="s">
        <v>159</v>
      </c>
      <c r="H10" s="134" t="s">
        <v>126</v>
      </c>
      <c r="I10" s="134" t="s">
        <v>160</v>
      </c>
      <c r="J10" s="134">
        <v>164</v>
      </c>
      <c r="K10" s="134">
        <v>8</v>
      </c>
      <c r="L10" s="134">
        <v>90</v>
      </c>
      <c r="M10" s="134" t="s">
        <v>161</v>
      </c>
      <c r="N10" s="142" t="s">
        <v>252</v>
      </c>
      <c r="O10" s="134" t="s">
        <v>170</v>
      </c>
      <c r="P10" s="136" t="s">
        <v>163</v>
      </c>
      <c r="Q10" s="151">
        <f t="shared" ref="Q10" si="2">SUM(R10:T10)</f>
        <v>0</v>
      </c>
      <c r="R10" s="147" t="s">
        <v>166</v>
      </c>
      <c r="S10" s="147" t="s">
        <v>166</v>
      </c>
      <c r="T10" s="147" t="s">
        <v>166</v>
      </c>
      <c r="U10" s="147" t="s">
        <v>166</v>
      </c>
      <c r="V10" s="137" t="s">
        <v>166</v>
      </c>
      <c r="W10" s="137" t="s">
        <v>166</v>
      </c>
      <c r="X10" s="152">
        <f t="shared" ref="X10:X18" si="3">SUM(Y10:AA10)</f>
        <v>0</v>
      </c>
      <c r="Y10" s="146" t="s">
        <v>166</v>
      </c>
      <c r="Z10" s="146" t="s">
        <v>166</v>
      </c>
      <c r="AA10" s="146" t="s">
        <v>166</v>
      </c>
      <c r="AB10" s="146" t="s">
        <v>166</v>
      </c>
      <c r="AC10" s="146" t="s">
        <v>166</v>
      </c>
      <c r="AD10" s="159" t="s">
        <v>166</v>
      </c>
      <c r="AE10" s="146" t="s">
        <v>166</v>
      </c>
      <c r="AF10" s="160" t="s">
        <v>166</v>
      </c>
      <c r="AG10" s="160" t="s">
        <v>166</v>
      </c>
      <c r="AH10" s="135"/>
    </row>
    <row r="11" spans="2:34" s="2" customFormat="1" ht="50.1" customHeight="1">
      <c r="B11" s="132" t="s">
        <v>172</v>
      </c>
      <c r="C11" s="133" t="s">
        <v>155</v>
      </c>
      <c r="D11" s="133" t="s">
        <v>156</v>
      </c>
      <c r="E11" s="134" t="s">
        <v>173</v>
      </c>
      <c r="F11" s="134" t="s">
        <v>174</v>
      </c>
      <c r="G11" s="134" t="s">
        <v>159</v>
      </c>
      <c r="H11" s="134" t="s">
        <v>126</v>
      </c>
      <c r="I11" s="134" t="s">
        <v>175</v>
      </c>
      <c r="J11" s="134">
        <v>30</v>
      </c>
      <c r="K11" s="134">
        <v>7</v>
      </c>
      <c r="L11" s="134">
        <v>85</v>
      </c>
      <c r="M11" s="134" t="s">
        <v>161</v>
      </c>
      <c r="N11" s="142" t="s">
        <v>252</v>
      </c>
      <c r="O11" s="134" t="s">
        <v>162</v>
      </c>
      <c r="P11" s="136" t="s">
        <v>176</v>
      </c>
      <c r="Q11" s="151">
        <f t="shared" ref="Q11" si="4">SUM(R11:T11)</f>
        <v>0</v>
      </c>
      <c r="R11" s="147" t="s">
        <v>166</v>
      </c>
      <c r="S11" s="147" t="s">
        <v>166</v>
      </c>
      <c r="T11" s="147" t="s">
        <v>166</v>
      </c>
      <c r="U11" s="147" t="s">
        <v>166</v>
      </c>
      <c r="V11" s="137" t="s">
        <v>166</v>
      </c>
      <c r="W11" s="137" t="s">
        <v>166</v>
      </c>
      <c r="X11" s="148">
        <f t="shared" si="3"/>
        <v>0</v>
      </c>
      <c r="Y11" s="147" t="s">
        <v>166</v>
      </c>
      <c r="Z11" s="147" t="s">
        <v>166</v>
      </c>
      <c r="AA11" s="147" t="s">
        <v>166</v>
      </c>
      <c r="AB11" s="147" t="s">
        <v>166</v>
      </c>
      <c r="AC11" s="147" t="s">
        <v>166</v>
      </c>
      <c r="AD11" s="147" t="s">
        <v>166</v>
      </c>
      <c r="AE11" s="147" t="s">
        <v>166</v>
      </c>
      <c r="AF11" s="160" t="s">
        <v>166</v>
      </c>
      <c r="AG11" s="160" t="s">
        <v>166</v>
      </c>
      <c r="AH11" s="135"/>
    </row>
    <row r="12" spans="2:34" s="2" customFormat="1" ht="50.1" customHeight="1">
      <c r="B12" s="132" t="s">
        <v>177</v>
      </c>
      <c r="C12" s="133" t="s">
        <v>155</v>
      </c>
      <c r="D12" s="133" t="s">
        <v>156</v>
      </c>
      <c r="E12" s="134" t="s">
        <v>173</v>
      </c>
      <c r="F12" s="134" t="s">
        <v>178</v>
      </c>
      <c r="G12" s="134" t="s">
        <v>159</v>
      </c>
      <c r="H12" s="134" t="s">
        <v>126</v>
      </c>
      <c r="I12" s="134" t="s">
        <v>160</v>
      </c>
      <c r="J12" s="134">
        <v>60</v>
      </c>
      <c r="K12" s="134">
        <v>6.3</v>
      </c>
      <c r="L12" s="134">
        <v>85</v>
      </c>
      <c r="M12" s="134" t="s">
        <v>161</v>
      </c>
      <c r="N12" s="142" t="s">
        <v>252</v>
      </c>
      <c r="O12" s="134" t="s">
        <v>162</v>
      </c>
      <c r="P12" s="136" t="s">
        <v>176</v>
      </c>
      <c r="Q12" s="151">
        <f t="shared" si="0"/>
        <v>1</v>
      </c>
      <c r="R12" s="147" t="s">
        <v>166</v>
      </c>
      <c r="S12" s="151">
        <v>1</v>
      </c>
      <c r="T12" s="147" t="s">
        <v>166</v>
      </c>
      <c r="U12" s="147" t="s">
        <v>166</v>
      </c>
      <c r="V12" s="137" t="s">
        <v>179</v>
      </c>
      <c r="W12" s="115" t="s">
        <v>180</v>
      </c>
      <c r="X12" s="148">
        <v>1</v>
      </c>
      <c r="Y12" s="138">
        <v>1</v>
      </c>
      <c r="Z12" s="147" t="s">
        <v>166</v>
      </c>
      <c r="AA12" s="147" t="s">
        <v>166</v>
      </c>
      <c r="AB12" s="147" t="s">
        <v>166</v>
      </c>
      <c r="AC12" s="147" t="s">
        <v>166</v>
      </c>
      <c r="AD12" s="159" t="s">
        <v>166</v>
      </c>
      <c r="AE12" s="146" t="s">
        <v>166</v>
      </c>
      <c r="AF12" s="160" t="s">
        <v>166</v>
      </c>
      <c r="AG12" s="160" t="s">
        <v>166</v>
      </c>
      <c r="AH12" s="135"/>
    </row>
    <row r="13" spans="2:34" s="2" customFormat="1" ht="50.1" customHeight="1">
      <c r="B13" s="132" t="s">
        <v>181</v>
      </c>
      <c r="C13" s="133" t="s">
        <v>155</v>
      </c>
      <c r="D13" s="133" t="s">
        <v>156</v>
      </c>
      <c r="E13" s="134" t="s">
        <v>182</v>
      </c>
      <c r="F13" s="134" t="s">
        <v>183</v>
      </c>
      <c r="G13" s="134" t="s">
        <v>159</v>
      </c>
      <c r="H13" s="134" t="s">
        <v>126</v>
      </c>
      <c r="I13" s="134" t="s">
        <v>160</v>
      </c>
      <c r="J13" s="134">
        <v>20</v>
      </c>
      <c r="K13" s="134">
        <v>6</v>
      </c>
      <c r="L13" s="134">
        <v>85</v>
      </c>
      <c r="M13" s="134" t="s">
        <v>161</v>
      </c>
      <c r="N13" s="142" t="s">
        <v>252</v>
      </c>
      <c r="O13" s="134" t="s">
        <v>162</v>
      </c>
      <c r="P13" s="136" t="s">
        <v>176</v>
      </c>
      <c r="Q13" s="151">
        <f t="shared" si="0"/>
        <v>1</v>
      </c>
      <c r="R13" s="147" t="s">
        <v>166</v>
      </c>
      <c r="S13" s="151">
        <v>1</v>
      </c>
      <c r="T13" s="147" t="s">
        <v>166</v>
      </c>
      <c r="U13" s="147" t="s">
        <v>166</v>
      </c>
      <c r="V13" s="137" t="s">
        <v>164</v>
      </c>
      <c r="W13" s="115" t="s">
        <v>180</v>
      </c>
      <c r="X13" s="148">
        <v>1</v>
      </c>
      <c r="Y13" s="147" t="s">
        <v>166</v>
      </c>
      <c r="Z13" s="138">
        <v>1</v>
      </c>
      <c r="AA13" s="147" t="s">
        <v>166</v>
      </c>
      <c r="AB13" s="147" t="s">
        <v>166</v>
      </c>
      <c r="AC13" s="146" t="s">
        <v>166</v>
      </c>
      <c r="AD13" s="159" t="s">
        <v>166</v>
      </c>
      <c r="AE13" s="147" t="s">
        <v>166</v>
      </c>
      <c r="AF13" s="147" t="s">
        <v>166</v>
      </c>
      <c r="AG13" s="147" t="s">
        <v>166</v>
      </c>
      <c r="AH13" s="140"/>
    </row>
    <row r="14" spans="2:34" s="2" customFormat="1" ht="50.1" customHeight="1">
      <c r="B14" s="132" t="s">
        <v>184</v>
      </c>
      <c r="C14" s="133" t="s">
        <v>155</v>
      </c>
      <c r="D14" s="133" t="s">
        <v>156</v>
      </c>
      <c r="E14" s="134" t="s">
        <v>185</v>
      </c>
      <c r="F14" s="134">
        <v>490</v>
      </c>
      <c r="G14" s="142" t="s">
        <v>159</v>
      </c>
      <c r="H14" s="142" t="s">
        <v>126</v>
      </c>
      <c r="I14" s="134" t="s">
        <v>160</v>
      </c>
      <c r="J14" s="134">
        <v>185</v>
      </c>
      <c r="K14" s="134">
        <v>6</v>
      </c>
      <c r="L14" s="134">
        <v>90</v>
      </c>
      <c r="M14" s="134" t="s">
        <v>161</v>
      </c>
      <c r="N14" s="142" t="s">
        <v>252</v>
      </c>
      <c r="O14" s="134" t="s">
        <v>162</v>
      </c>
      <c r="P14" s="136" t="s">
        <v>176</v>
      </c>
      <c r="Q14" s="151">
        <f t="shared" ref="Q14:Q18" si="5">SUM(R14:T14)</f>
        <v>0</v>
      </c>
      <c r="R14" s="147" t="s">
        <v>166</v>
      </c>
      <c r="S14" s="147" t="s">
        <v>166</v>
      </c>
      <c r="T14" s="147" t="s">
        <v>166</v>
      </c>
      <c r="U14" s="147" t="s">
        <v>166</v>
      </c>
      <c r="V14" s="137" t="s">
        <v>166</v>
      </c>
      <c r="W14" s="137" t="s">
        <v>166</v>
      </c>
      <c r="X14" s="148">
        <f t="shared" si="3"/>
        <v>0</v>
      </c>
      <c r="Y14" s="147" t="s">
        <v>166</v>
      </c>
      <c r="Z14" s="147" t="s">
        <v>166</v>
      </c>
      <c r="AA14" s="147" t="s">
        <v>166</v>
      </c>
      <c r="AB14" s="147" t="s">
        <v>166</v>
      </c>
      <c r="AC14" s="147" t="s">
        <v>166</v>
      </c>
      <c r="AD14" s="147" t="s">
        <v>166</v>
      </c>
      <c r="AE14" s="147" t="s">
        <v>166</v>
      </c>
      <c r="AF14" s="147" t="s">
        <v>166</v>
      </c>
      <c r="AG14" s="160" t="s">
        <v>166</v>
      </c>
      <c r="AH14" s="140"/>
    </row>
    <row r="15" spans="2:34" s="2" customFormat="1" ht="50.1" customHeight="1">
      <c r="B15" s="132" t="s">
        <v>186</v>
      </c>
      <c r="C15" s="133" t="s">
        <v>155</v>
      </c>
      <c r="D15" s="133" t="s">
        <v>156</v>
      </c>
      <c r="E15" s="134" t="s">
        <v>187</v>
      </c>
      <c r="F15" s="134" t="s">
        <v>188</v>
      </c>
      <c r="G15" s="142" t="s">
        <v>159</v>
      </c>
      <c r="H15" s="142" t="s">
        <v>126</v>
      </c>
      <c r="I15" s="134" t="s">
        <v>160</v>
      </c>
      <c r="J15" s="134">
        <v>20</v>
      </c>
      <c r="K15" s="134">
        <v>6</v>
      </c>
      <c r="L15" s="134">
        <v>85</v>
      </c>
      <c r="M15" s="134" t="s">
        <v>161</v>
      </c>
      <c r="N15" s="142" t="s">
        <v>252</v>
      </c>
      <c r="O15" s="134" t="s">
        <v>162</v>
      </c>
      <c r="P15" s="136" t="s">
        <v>189</v>
      </c>
      <c r="Q15" s="151">
        <v>1</v>
      </c>
      <c r="R15" s="147" t="s">
        <v>166</v>
      </c>
      <c r="S15" s="151">
        <v>1</v>
      </c>
      <c r="T15" s="147" t="s">
        <v>166</v>
      </c>
      <c r="U15" s="147" t="s">
        <v>166</v>
      </c>
      <c r="V15" s="137" t="s">
        <v>190</v>
      </c>
      <c r="W15" s="115" t="s">
        <v>165</v>
      </c>
      <c r="X15" s="148">
        <v>1</v>
      </c>
      <c r="Y15" s="138">
        <v>1</v>
      </c>
      <c r="Z15" s="147" t="s">
        <v>166</v>
      </c>
      <c r="AA15" s="147" t="s">
        <v>166</v>
      </c>
      <c r="AB15" s="147" t="s">
        <v>166</v>
      </c>
      <c r="AC15" s="146" t="s">
        <v>166</v>
      </c>
      <c r="AD15" s="159" t="s">
        <v>166</v>
      </c>
      <c r="AE15" s="146" t="s">
        <v>166</v>
      </c>
      <c r="AF15" s="160" t="s">
        <v>166</v>
      </c>
      <c r="AG15" s="160" t="s">
        <v>166</v>
      </c>
      <c r="AH15" s="139"/>
    </row>
    <row r="16" spans="2:34" s="2" customFormat="1" ht="50.1" customHeight="1">
      <c r="B16" s="132" t="s">
        <v>191</v>
      </c>
      <c r="C16" s="133" t="s">
        <v>155</v>
      </c>
      <c r="D16" s="133" t="s">
        <v>156</v>
      </c>
      <c r="E16" s="134" t="s">
        <v>187</v>
      </c>
      <c r="F16" s="134" t="s">
        <v>192</v>
      </c>
      <c r="G16" s="142" t="s">
        <v>159</v>
      </c>
      <c r="H16" s="142" t="s">
        <v>126</v>
      </c>
      <c r="I16" s="134" t="s">
        <v>160</v>
      </c>
      <c r="J16" s="134">
        <v>97</v>
      </c>
      <c r="K16" s="134">
        <v>9</v>
      </c>
      <c r="L16" s="134">
        <v>85</v>
      </c>
      <c r="M16" s="134" t="s">
        <v>161</v>
      </c>
      <c r="N16" s="142" t="s">
        <v>252</v>
      </c>
      <c r="O16" s="134" t="s">
        <v>162</v>
      </c>
      <c r="P16" s="136" t="s">
        <v>189</v>
      </c>
      <c r="Q16" s="151">
        <f t="shared" si="5"/>
        <v>0</v>
      </c>
      <c r="R16" s="147" t="s">
        <v>166</v>
      </c>
      <c r="S16" s="147" t="s">
        <v>166</v>
      </c>
      <c r="T16" s="147" t="s">
        <v>166</v>
      </c>
      <c r="U16" s="147" t="s">
        <v>166</v>
      </c>
      <c r="V16" s="137" t="s">
        <v>166</v>
      </c>
      <c r="W16" s="147" t="s">
        <v>166</v>
      </c>
      <c r="X16" s="148">
        <f t="shared" si="3"/>
        <v>0</v>
      </c>
      <c r="Y16" s="147" t="s">
        <v>166</v>
      </c>
      <c r="Z16" s="147" t="s">
        <v>166</v>
      </c>
      <c r="AA16" s="147" t="s">
        <v>166</v>
      </c>
      <c r="AB16" s="147" t="s">
        <v>166</v>
      </c>
      <c r="AC16" s="146" t="s">
        <v>166</v>
      </c>
      <c r="AD16" s="159" t="s">
        <v>166</v>
      </c>
      <c r="AE16" s="146" t="s">
        <v>166</v>
      </c>
      <c r="AF16" s="160" t="s">
        <v>166</v>
      </c>
      <c r="AG16" s="160" t="s">
        <v>166</v>
      </c>
      <c r="AH16" s="141"/>
    </row>
    <row r="17" spans="2:34" s="2" customFormat="1" ht="50.1" customHeight="1">
      <c r="B17" s="132" t="s">
        <v>193</v>
      </c>
      <c r="C17" s="133" t="s">
        <v>155</v>
      </c>
      <c r="D17" s="133" t="s">
        <v>156</v>
      </c>
      <c r="E17" s="134" t="s">
        <v>187</v>
      </c>
      <c r="F17" s="134" t="s">
        <v>194</v>
      </c>
      <c r="G17" s="142" t="s">
        <v>159</v>
      </c>
      <c r="H17" s="142" t="s">
        <v>126</v>
      </c>
      <c r="I17" s="134" t="s">
        <v>175</v>
      </c>
      <c r="J17" s="134">
        <v>190</v>
      </c>
      <c r="K17" s="134">
        <v>45</v>
      </c>
      <c r="L17" s="134">
        <v>65</v>
      </c>
      <c r="M17" s="134" t="s">
        <v>161</v>
      </c>
      <c r="N17" s="142" t="s">
        <v>252</v>
      </c>
      <c r="O17" s="134" t="s">
        <v>162</v>
      </c>
      <c r="P17" s="136" t="s">
        <v>189</v>
      </c>
      <c r="Q17" s="151">
        <f t="shared" si="5"/>
        <v>0</v>
      </c>
      <c r="R17" s="147" t="s">
        <v>166</v>
      </c>
      <c r="S17" s="147" t="s">
        <v>166</v>
      </c>
      <c r="T17" s="147" t="s">
        <v>166</v>
      </c>
      <c r="U17" s="147" t="s">
        <v>166</v>
      </c>
      <c r="V17" s="137" t="s">
        <v>166</v>
      </c>
      <c r="W17" s="147" t="s">
        <v>166</v>
      </c>
      <c r="X17" s="148">
        <f t="shared" si="3"/>
        <v>0</v>
      </c>
      <c r="Y17" s="147" t="s">
        <v>166</v>
      </c>
      <c r="Z17" s="147" t="s">
        <v>166</v>
      </c>
      <c r="AA17" s="147" t="s">
        <v>166</v>
      </c>
      <c r="AB17" s="147" t="s">
        <v>166</v>
      </c>
      <c r="AC17" s="146" t="s">
        <v>166</v>
      </c>
      <c r="AD17" s="159" t="s">
        <v>166</v>
      </c>
      <c r="AE17" s="146" t="s">
        <v>166</v>
      </c>
      <c r="AF17" s="160" t="s">
        <v>166</v>
      </c>
      <c r="AG17" s="160" t="s">
        <v>166</v>
      </c>
      <c r="AH17" s="141"/>
    </row>
    <row r="18" spans="2:34" s="2" customFormat="1" ht="50.1" customHeight="1">
      <c r="B18" s="132" t="s">
        <v>197</v>
      </c>
      <c r="C18" s="133" t="s">
        <v>155</v>
      </c>
      <c r="D18" s="133" t="s">
        <v>156</v>
      </c>
      <c r="E18" s="134" t="s">
        <v>187</v>
      </c>
      <c r="F18" s="134" t="s">
        <v>195</v>
      </c>
      <c r="G18" s="142" t="s">
        <v>159</v>
      </c>
      <c r="H18" s="142" t="s">
        <v>126</v>
      </c>
      <c r="I18" s="134" t="s">
        <v>160</v>
      </c>
      <c r="J18" s="134">
        <v>120</v>
      </c>
      <c r="K18" s="134">
        <v>7</v>
      </c>
      <c r="L18" s="134">
        <v>90</v>
      </c>
      <c r="M18" s="134" t="s">
        <v>161</v>
      </c>
      <c r="N18" s="142" t="s">
        <v>252</v>
      </c>
      <c r="O18" s="134" t="s">
        <v>170</v>
      </c>
      <c r="P18" s="136" t="s">
        <v>189</v>
      </c>
      <c r="Q18" s="151">
        <f t="shared" si="5"/>
        <v>0</v>
      </c>
      <c r="R18" s="147" t="s">
        <v>166</v>
      </c>
      <c r="S18" s="147" t="s">
        <v>166</v>
      </c>
      <c r="T18" s="147" t="s">
        <v>166</v>
      </c>
      <c r="U18" s="147" t="s">
        <v>166</v>
      </c>
      <c r="V18" s="137" t="s">
        <v>166</v>
      </c>
      <c r="W18" s="147" t="s">
        <v>166</v>
      </c>
      <c r="X18" s="148">
        <f t="shared" si="3"/>
        <v>0</v>
      </c>
      <c r="Y18" s="147" t="s">
        <v>166</v>
      </c>
      <c r="Z18" s="147" t="s">
        <v>166</v>
      </c>
      <c r="AA18" s="147" t="s">
        <v>166</v>
      </c>
      <c r="AB18" s="147" t="s">
        <v>166</v>
      </c>
      <c r="AC18" s="146" t="s">
        <v>166</v>
      </c>
      <c r="AD18" s="159" t="s">
        <v>166</v>
      </c>
      <c r="AE18" s="146" t="s">
        <v>166</v>
      </c>
      <c r="AF18" s="160" t="s">
        <v>166</v>
      </c>
      <c r="AG18" s="160" t="s">
        <v>166</v>
      </c>
      <c r="AH18" s="135"/>
    </row>
    <row r="19" spans="2:34" s="2" customFormat="1" ht="39.950000000000003" customHeight="1">
      <c r="B19" s="117" t="s">
        <v>198</v>
      </c>
      <c r="C19" s="133" t="s">
        <v>155</v>
      </c>
      <c r="D19" s="133" t="s">
        <v>156</v>
      </c>
      <c r="E19" s="153" t="s">
        <v>200</v>
      </c>
      <c r="F19" s="118">
        <v>545</v>
      </c>
      <c r="G19" s="142" t="s">
        <v>159</v>
      </c>
      <c r="H19" s="142" t="s">
        <v>126</v>
      </c>
      <c r="I19" s="153" t="s">
        <v>203</v>
      </c>
      <c r="J19" s="119">
        <v>76</v>
      </c>
      <c r="K19" s="119">
        <v>25</v>
      </c>
      <c r="L19" s="119">
        <v>50</v>
      </c>
      <c r="M19" s="134" t="s">
        <v>161</v>
      </c>
      <c r="N19" s="142" t="s">
        <v>252</v>
      </c>
      <c r="O19" s="134" t="s">
        <v>162</v>
      </c>
      <c r="P19" s="136" t="s">
        <v>204</v>
      </c>
      <c r="Q19" s="151">
        <f t="shared" ref="Q19:Q28" si="6">SUM(R19:T19)</f>
        <v>0</v>
      </c>
      <c r="R19" s="147" t="s">
        <v>166</v>
      </c>
      <c r="S19" s="147" t="s">
        <v>166</v>
      </c>
      <c r="T19" s="147" t="s">
        <v>166</v>
      </c>
      <c r="U19" s="147" t="s">
        <v>166</v>
      </c>
      <c r="V19" s="137" t="s">
        <v>166</v>
      </c>
      <c r="W19" s="147" t="s">
        <v>166</v>
      </c>
      <c r="X19" s="149">
        <f t="shared" ref="X19:X28" si="7">SUM(Y19:AA19)</f>
        <v>0</v>
      </c>
      <c r="Y19" s="147" t="s">
        <v>166</v>
      </c>
      <c r="Z19" s="147" t="s">
        <v>166</v>
      </c>
      <c r="AA19" s="147" t="s">
        <v>166</v>
      </c>
      <c r="AB19" s="147" t="s">
        <v>166</v>
      </c>
      <c r="AC19" s="147" t="s">
        <v>166</v>
      </c>
      <c r="AD19" s="147" t="s">
        <v>166</v>
      </c>
      <c r="AE19" s="146" t="s">
        <v>166</v>
      </c>
      <c r="AF19" s="160" t="s">
        <v>166</v>
      </c>
      <c r="AG19" s="160" t="s">
        <v>166</v>
      </c>
      <c r="AH19" s="126"/>
    </row>
    <row r="20" spans="2:34" s="2" customFormat="1" ht="39.950000000000003" customHeight="1">
      <c r="B20" s="117" t="s">
        <v>199</v>
      </c>
      <c r="C20" s="133" t="s">
        <v>155</v>
      </c>
      <c r="D20" s="133" t="s">
        <v>156</v>
      </c>
      <c r="E20" s="153" t="s">
        <v>200</v>
      </c>
      <c r="F20" s="153" t="s">
        <v>201</v>
      </c>
      <c r="G20" s="142" t="s">
        <v>159</v>
      </c>
      <c r="H20" s="142" t="s">
        <v>126</v>
      </c>
      <c r="I20" s="153" t="s">
        <v>203</v>
      </c>
      <c r="J20" s="119">
        <v>43</v>
      </c>
      <c r="K20" s="119">
        <v>12</v>
      </c>
      <c r="L20" s="119">
        <v>90</v>
      </c>
      <c r="M20" s="134" t="s">
        <v>161</v>
      </c>
      <c r="N20" s="142" t="s">
        <v>252</v>
      </c>
      <c r="O20" s="134" t="s">
        <v>170</v>
      </c>
      <c r="P20" s="136" t="s">
        <v>204</v>
      </c>
      <c r="Q20" s="151">
        <f t="shared" si="6"/>
        <v>0</v>
      </c>
      <c r="R20" s="147" t="s">
        <v>166</v>
      </c>
      <c r="S20" s="147" t="s">
        <v>166</v>
      </c>
      <c r="T20" s="147" t="s">
        <v>166</v>
      </c>
      <c r="U20" s="147" t="s">
        <v>166</v>
      </c>
      <c r="V20" s="137" t="s">
        <v>166</v>
      </c>
      <c r="W20" s="147" t="s">
        <v>166</v>
      </c>
      <c r="X20" s="149">
        <f t="shared" si="7"/>
        <v>0</v>
      </c>
      <c r="Y20" s="147" t="s">
        <v>166</v>
      </c>
      <c r="Z20" s="147" t="s">
        <v>166</v>
      </c>
      <c r="AA20" s="147" t="s">
        <v>166</v>
      </c>
      <c r="AB20" s="147" t="s">
        <v>166</v>
      </c>
      <c r="AC20" s="147" t="s">
        <v>166</v>
      </c>
      <c r="AD20" s="147" t="s">
        <v>166</v>
      </c>
      <c r="AE20" s="146" t="s">
        <v>166</v>
      </c>
      <c r="AF20" s="160" t="s">
        <v>166</v>
      </c>
      <c r="AG20" s="160" t="s">
        <v>166</v>
      </c>
      <c r="AH20" s="126"/>
    </row>
    <row r="21" spans="2:34" s="2" customFormat="1" ht="39.950000000000003" customHeight="1">
      <c r="B21" s="132" t="s">
        <v>205</v>
      </c>
      <c r="C21" s="133" t="s">
        <v>155</v>
      </c>
      <c r="D21" s="133" t="s">
        <v>156</v>
      </c>
      <c r="E21" s="134" t="s">
        <v>206</v>
      </c>
      <c r="F21" s="134" t="s">
        <v>207</v>
      </c>
      <c r="G21" s="142" t="s">
        <v>208</v>
      </c>
      <c r="H21" s="142" t="s">
        <v>126</v>
      </c>
      <c r="I21" s="134" t="s">
        <v>209</v>
      </c>
      <c r="J21" s="134">
        <v>108</v>
      </c>
      <c r="K21" s="134">
        <v>12</v>
      </c>
      <c r="L21" s="134">
        <v>50</v>
      </c>
      <c r="M21" s="134" t="s">
        <v>161</v>
      </c>
      <c r="N21" s="142" t="s">
        <v>252</v>
      </c>
      <c r="O21" s="134" t="s">
        <v>162</v>
      </c>
      <c r="P21" s="136" t="s">
        <v>210</v>
      </c>
      <c r="Q21" s="151">
        <f t="shared" si="6"/>
        <v>0</v>
      </c>
      <c r="R21" s="147" t="s">
        <v>166</v>
      </c>
      <c r="S21" s="147" t="s">
        <v>166</v>
      </c>
      <c r="T21" s="147" t="s">
        <v>166</v>
      </c>
      <c r="U21" s="147" t="s">
        <v>166</v>
      </c>
      <c r="V21" s="137" t="s">
        <v>166</v>
      </c>
      <c r="W21" s="147" t="s">
        <v>166</v>
      </c>
      <c r="X21" s="149">
        <f t="shared" si="7"/>
        <v>0</v>
      </c>
      <c r="Y21" s="147" t="s">
        <v>166</v>
      </c>
      <c r="Z21" s="147" t="s">
        <v>166</v>
      </c>
      <c r="AA21" s="147" t="s">
        <v>166</v>
      </c>
      <c r="AB21" s="147" t="s">
        <v>166</v>
      </c>
      <c r="AC21" s="147" t="s">
        <v>166</v>
      </c>
      <c r="AD21" s="147" t="s">
        <v>166</v>
      </c>
      <c r="AE21" s="146" t="s">
        <v>166</v>
      </c>
      <c r="AF21" s="160" t="s">
        <v>166</v>
      </c>
      <c r="AG21" s="160" t="s">
        <v>166</v>
      </c>
      <c r="AH21" s="126" t="s">
        <v>211</v>
      </c>
    </row>
    <row r="22" spans="2:34" s="2" customFormat="1" ht="39.950000000000003" customHeight="1">
      <c r="B22" s="132" t="s">
        <v>212</v>
      </c>
      <c r="C22" s="133" t="s">
        <v>155</v>
      </c>
      <c r="D22" s="133" t="s">
        <v>156</v>
      </c>
      <c r="E22" s="134" t="s">
        <v>213</v>
      </c>
      <c r="F22" s="134">
        <v>802</v>
      </c>
      <c r="G22" s="142" t="s">
        <v>214</v>
      </c>
      <c r="H22" s="142" t="s">
        <v>126</v>
      </c>
      <c r="I22" s="134" t="s">
        <v>209</v>
      </c>
      <c r="J22" s="134">
        <v>250</v>
      </c>
      <c r="K22" s="134">
        <v>15</v>
      </c>
      <c r="L22" s="134">
        <v>45</v>
      </c>
      <c r="M22" s="134" t="s">
        <v>161</v>
      </c>
      <c r="N22" s="142" t="s">
        <v>252</v>
      </c>
      <c r="O22" s="134" t="s">
        <v>162</v>
      </c>
      <c r="P22" s="136" t="s">
        <v>210</v>
      </c>
      <c r="Q22" s="151">
        <f t="shared" si="6"/>
        <v>1</v>
      </c>
      <c r="R22" s="147" t="s">
        <v>166</v>
      </c>
      <c r="S22" s="151">
        <v>1</v>
      </c>
      <c r="T22" s="147" t="s">
        <v>166</v>
      </c>
      <c r="U22" s="147" t="s">
        <v>166</v>
      </c>
      <c r="V22" s="155" t="s">
        <v>264</v>
      </c>
      <c r="W22" s="115" t="s">
        <v>180</v>
      </c>
      <c r="X22" s="149">
        <f t="shared" si="7"/>
        <v>1</v>
      </c>
      <c r="Y22" s="147" t="s">
        <v>166</v>
      </c>
      <c r="Z22" s="154">
        <v>1</v>
      </c>
      <c r="AA22" s="147" t="s">
        <v>166</v>
      </c>
      <c r="AB22" s="150">
        <f t="shared" ref="AB22:AB28" si="8">AC22+AE22</f>
        <v>1</v>
      </c>
      <c r="AC22" s="150"/>
      <c r="AD22" s="161"/>
      <c r="AE22" s="150">
        <v>1</v>
      </c>
      <c r="AF22" s="156" t="s">
        <v>265</v>
      </c>
      <c r="AG22" s="157" t="s">
        <v>215</v>
      </c>
      <c r="AH22" s="126"/>
    </row>
    <row r="23" spans="2:34" s="2" customFormat="1" ht="39.950000000000003" customHeight="1">
      <c r="B23" s="117" t="s">
        <v>216</v>
      </c>
      <c r="C23" s="133" t="s">
        <v>155</v>
      </c>
      <c r="D23" s="133" t="s">
        <v>156</v>
      </c>
      <c r="E23" s="153" t="s">
        <v>217</v>
      </c>
      <c r="F23" s="153" t="s">
        <v>218</v>
      </c>
      <c r="G23" s="153" t="s">
        <v>219</v>
      </c>
      <c r="H23" s="153" t="s">
        <v>126</v>
      </c>
      <c r="I23" s="134" t="s">
        <v>209</v>
      </c>
      <c r="J23" s="119">
        <v>660</v>
      </c>
      <c r="K23" s="119">
        <v>23</v>
      </c>
      <c r="L23" s="119">
        <v>60</v>
      </c>
      <c r="M23" s="153" t="s">
        <v>220</v>
      </c>
      <c r="N23" s="153" t="s">
        <v>253</v>
      </c>
      <c r="O23" s="125" t="s">
        <v>221</v>
      </c>
      <c r="P23" s="136" t="s">
        <v>222</v>
      </c>
      <c r="Q23" s="151">
        <f t="shared" si="6"/>
        <v>2</v>
      </c>
      <c r="R23" s="147" t="s">
        <v>166</v>
      </c>
      <c r="S23" s="151">
        <v>2</v>
      </c>
      <c r="T23" s="147" t="s">
        <v>166</v>
      </c>
      <c r="U23" s="147" t="s">
        <v>166</v>
      </c>
      <c r="V23" s="155" t="s">
        <v>223</v>
      </c>
      <c r="W23" s="115" t="s">
        <v>180</v>
      </c>
      <c r="X23" s="149">
        <f t="shared" si="7"/>
        <v>2</v>
      </c>
      <c r="Y23" s="154">
        <v>2</v>
      </c>
      <c r="Z23" s="147" t="s">
        <v>166</v>
      </c>
      <c r="AA23" s="147" t="s">
        <v>166</v>
      </c>
      <c r="AB23" s="147" t="s">
        <v>166</v>
      </c>
      <c r="AC23" s="147" t="s">
        <v>166</v>
      </c>
      <c r="AD23" s="147" t="s">
        <v>166</v>
      </c>
      <c r="AE23" s="147" t="s">
        <v>166</v>
      </c>
      <c r="AF23" s="147" t="s">
        <v>166</v>
      </c>
      <c r="AG23" s="147" t="s">
        <v>166</v>
      </c>
      <c r="AH23" s="126"/>
    </row>
    <row r="24" spans="2:34" s="165" customFormat="1" ht="39.950000000000003" customHeight="1">
      <c r="B24" s="142" t="s">
        <v>224</v>
      </c>
      <c r="C24" s="142" t="s">
        <v>155</v>
      </c>
      <c r="D24" s="142" t="s">
        <v>156</v>
      </c>
      <c r="E24" s="142" t="s">
        <v>225</v>
      </c>
      <c r="F24" s="142" t="s">
        <v>227</v>
      </c>
      <c r="G24" s="142" t="s">
        <v>214</v>
      </c>
      <c r="H24" s="142" t="s">
        <v>126</v>
      </c>
      <c r="I24" s="142" t="s">
        <v>160</v>
      </c>
      <c r="J24" s="162">
        <v>69</v>
      </c>
      <c r="K24" s="162">
        <v>8</v>
      </c>
      <c r="L24" s="162">
        <v>85</v>
      </c>
      <c r="M24" s="142" t="s">
        <v>161</v>
      </c>
      <c r="N24" s="142" t="s">
        <v>252</v>
      </c>
      <c r="O24" s="166" t="s">
        <v>226</v>
      </c>
      <c r="P24" s="136" t="s">
        <v>228</v>
      </c>
      <c r="Q24" s="151">
        <f t="shared" si="6"/>
        <v>1</v>
      </c>
      <c r="R24" s="147" t="s">
        <v>166</v>
      </c>
      <c r="S24" s="147" t="s">
        <v>166</v>
      </c>
      <c r="T24" s="151">
        <v>1</v>
      </c>
      <c r="U24" s="147" t="s">
        <v>166</v>
      </c>
      <c r="V24" s="164" t="s">
        <v>229</v>
      </c>
      <c r="W24" s="154" t="s">
        <v>165</v>
      </c>
      <c r="X24" s="149">
        <f t="shared" si="7"/>
        <v>0</v>
      </c>
      <c r="Y24" s="147" t="s">
        <v>166</v>
      </c>
      <c r="Z24" s="147" t="s">
        <v>166</v>
      </c>
      <c r="AA24" s="147" t="s">
        <v>166</v>
      </c>
      <c r="AB24" s="150">
        <f t="shared" si="8"/>
        <v>1</v>
      </c>
      <c r="AC24" s="150"/>
      <c r="AD24" s="161"/>
      <c r="AE24" s="150">
        <v>1</v>
      </c>
      <c r="AF24" s="158" t="s">
        <v>230</v>
      </c>
      <c r="AG24" s="157" t="s">
        <v>231</v>
      </c>
      <c r="AH24" s="163"/>
    </row>
    <row r="25" spans="2:34" s="2" customFormat="1" ht="39.950000000000003" customHeight="1">
      <c r="B25" s="167" t="s">
        <v>232</v>
      </c>
      <c r="C25" s="168" t="s">
        <v>233</v>
      </c>
      <c r="D25" s="168" t="s">
        <v>156</v>
      </c>
      <c r="E25" s="168" t="s">
        <v>234</v>
      </c>
      <c r="F25" s="168" t="s">
        <v>235</v>
      </c>
      <c r="G25" s="168" t="s">
        <v>219</v>
      </c>
      <c r="H25" s="168" t="s">
        <v>126</v>
      </c>
      <c r="I25" s="168" t="s">
        <v>160</v>
      </c>
      <c r="J25" s="169">
        <v>60</v>
      </c>
      <c r="K25" s="169">
        <v>6</v>
      </c>
      <c r="L25" s="169">
        <v>90</v>
      </c>
      <c r="M25" s="168" t="s">
        <v>236</v>
      </c>
      <c r="N25" s="142" t="s">
        <v>252</v>
      </c>
      <c r="O25" s="170" t="s">
        <v>162</v>
      </c>
      <c r="P25" s="136" t="s">
        <v>228</v>
      </c>
      <c r="Q25" s="151">
        <f t="shared" si="6"/>
        <v>0</v>
      </c>
      <c r="R25" s="147" t="s">
        <v>166</v>
      </c>
      <c r="S25" s="147" t="s">
        <v>166</v>
      </c>
      <c r="T25" s="147" t="s">
        <v>166</v>
      </c>
      <c r="U25" s="147" t="s">
        <v>166</v>
      </c>
      <c r="V25" s="147" t="s">
        <v>166</v>
      </c>
      <c r="W25" s="147" t="s">
        <v>166</v>
      </c>
      <c r="X25" s="149">
        <f t="shared" si="7"/>
        <v>0</v>
      </c>
      <c r="Y25" s="147" t="s">
        <v>166</v>
      </c>
      <c r="Z25" s="147" t="s">
        <v>166</v>
      </c>
      <c r="AA25" s="147" t="s">
        <v>166</v>
      </c>
      <c r="AB25" s="147" t="s">
        <v>166</v>
      </c>
      <c r="AC25" s="147" t="s">
        <v>166</v>
      </c>
      <c r="AD25" s="147" t="s">
        <v>166</v>
      </c>
      <c r="AE25" s="147" t="s">
        <v>166</v>
      </c>
      <c r="AF25" s="147" t="s">
        <v>166</v>
      </c>
      <c r="AG25" s="147" t="s">
        <v>166</v>
      </c>
      <c r="AH25" s="126"/>
    </row>
    <row r="26" spans="2:34" s="165" customFormat="1" ht="39.950000000000003" customHeight="1">
      <c r="B26" s="168" t="s">
        <v>261</v>
      </c>
      <c r="C26" s="168" t="s">
        <v>155</v>
      </c>
      <c r="D26" s="168" t="s">
        <v>156</v>
      </c>
      <c r="E26" s="168" t="s">
        <v>238</v>
      </c>
      <c r="F26" s="168" t="s">
        <v>240</v>
      </c>
      <c r="G26" s="168" t="s">
        <v>208</v>
      </c>
      <c r="H26" s="168" t="s">
        <v>126</v>
      </c>
      <c r="I26" s="168" t="s">
        <v>160</v>
      </c>
      <c r="J26" s="169">
        <v>50</v>
      </c>
      <c r="K26" s="169">
        <v>7</v>
      </c>
      <c r="L26" s="169">
        <v>90</v>
      </c>
      <c r="M26" s="168" t="s">
        <v>161</v>
      </c>
      <c r="N26" s="168" t="s">
        <v>239</v>
      </c>
      <c r="O26" s="170" t="s">
        <v>237</v>
      </c>
      <c r="P26" s="136" t="s">
        <v>228</v>
      </c>
      <c r="Q26" s="151">
        <f t="shared" si="6"/>
        <v>0</v>
      </c>
      <c r="R26" s="147" t="s">
        <v>166</v>
      </c>
      <c r="S26" s="147" t="s">
        <v>166</v>
      </c>
      <c r="T26" s="147" t="s">
        <v>166</v>
      </c>
      <c r="U26" s="147" t="s">
        <v>166</v>
      </c>
      <c r="V26" s="147" t="s">
        <v>166</v>
      </c>
      <c r="W26" s="147" t="s">
        <v>166</v>
      </c>
      <c r="X26" s="149">
        <f t="shared" si="7"/>
        <v>0</v>
      </c>
      <c r="Y26" s="147" t="s">
        <v>166</v>
      </c>
      <c r="Z26" s="147" t="s">
        <v>166</v>
      </c>
      <c r="AA26" s="147" t="s">
        <v>166</v>
      </c>
      <c r="AB26" s="147" t="s">
        <v>166</v>
      </c>
      <c r="AC26" s="147" t="s">
        <v>166</v>
      </c>
      <c r="AD26" s="147" t="s">
        <v>166</v>
      </c>
      <c r="AE26" s="147" t="s">
        <v>166</v>
      </c>
      <c r="AF26" s="147" t="s">
        <v>166</v>
      </c>
      <c r="AG26" s="147" t="s">
        <v>166</v>
      </c>
      <c r="AH26" s="163"/>
    </row>
    <row r="27" spans="2:34" s="165" customFormat="1" ht="39.950000000000003" customHeight="1">
      <c r="B27" s="153" t="s">
        <v>241</v>
      </c>
      <c r="C27" s="168" t="s">
        <v>233</v>
      </c>
      <c r="D27" s="168" t="s">
        <v>156</v>
      </c>
      <c r="E27" s="168" t="s">
        <v>242</v>
      </c>
      <c r="F27" s="168" t="s">
        <v>243</v>
      </c>
      <c r="G27" s="168" t="s">
        <v>244</v>
      </c>
      <c r="H27" s="168" t="s">
        <v>126</v>
      </c>
      <c r="I27" s="168" t="s">
        <v>202</v>
      </c>
      <c r="J27" s="169">
        <v>12</v>
      </c>
      <c r="K27" s="169">
        <v>105</v>
      </c>
      <c r="L27" s="169">
        <v>75</v>
      </c>
      <c r="M27" s="168" t="s">
        <v>236</v>
      </c>
      <c r="N27" s="168" t="s">
        <v>239</v>
      </c>
      <c r="O27" s="170" t="s">
        <v>237</v>
      </c>
      <c r="P27" s="136" t="s">
        <v>245</v>
      </c>
      <c r="Q27" s="151">
        <f t="shared" si="6"/>
        <v>0</v>
      </c>
      <c r="R27" s="147" t="s">
        <v>166</v>
      </c>
      <c r="S27" s="147" t="s">
        <v>166</v>
      </c>
      <c r="T27" s="147" t="s">
        <v>166</v>
      </c>
      <c r="U27" s="147" t="s">
        <v>166</v>
      </c>
      <c r="V27" s="147" t="s">
        <v>166</v>
      </c>
      <c r="W27" s="147" t="s">
        <v>166</v>
      </c>
      <c r="X27" s="149">
        <f t="shared" si="7"/>
        <v>0</v>
      </c>
      <c r="Y27" s="147" t="s">
        <v>166</v>
      </c>
      <c r="Z27" s="147" t="s">
        <v>166</v>
      </c>
      <c r="AA27" s="147" t="s">
        <v>166</v>
      </c>
      <c r="AB27" s="147" t="s">
        <v>166</v>
      </c>
      <c r="AC27" s="147" t="s">
        <v>166</v>
      </c>
      <c r="AD27" s="147" t="s">
        <v>166</v>
      </c>
      <c r="AE27" s="147" t="s">
        <v>166</v>
      </c>
      <c r="AF27" s="147" t="s">
        <v>166</v>
      </c>
      <c r="AG27" s="147" t="s">
        <v>166</v>
      </c>
      <c r="AH27" s="163"/>
    </row>
    <row r="28" spans="2:34" s="2" customFormat="1" ht="39.950000000000003" customHeight="1">
      <c r="B28" s="117" t="s">
        <v>246</v>
      </c>
      <c r="C28" s="168" t="s">
        <v>233</v>
      </c>
      <c r="D28" s="168" t="s">
        <v>156</v>
      </c>
      <c r="E28" s="168" t="s">
        <v>242</v>
      </c>
      <c r="F28" s="153" t="s">
        <v>247</v>
      </c>
      <c r="G28" s="153" t="s">
        <v>244</v>
      </c>
      <c r="H28" s="168" t="s">
        <v>126</v>
      </c>
      <c r="I28" s="168" t="s">
        <v>202</v>
      </c>
      <c r="J28" s="119">
        <v>214</v>
      </c>
      <c r="K28" s="119">
        <v>24</v>
      </c>
      <c r="L28" s="119">
        <v>37</v>
      </c>
      <c r="M28" s="168" t="s">
        <v>236</v>
      </c>
      <c r="N28" s="171" t="s">
        <v>254</v>
      </c>
      <c r="O28" s="125" t="s">
        <v>162</v>
      </c>
      <c r="P28" s="136" t="s">
        <v>210</v>
      </c>
      <c r="Q28" s="151">
        <f t="shared" si="6"/>
        <v>1</v>
      </c>
      <c r="R28" s="147" t="s">
        <v>166</v>
      </c>
      <c r="S28" s="151">
        <v>1</v>
      </c>
      <c r="T28" s="147" t="s">
        <v>166</v>
      </c>
      <c r="U28" s="147" t="s">
        <v>166</v>
      </c>
      <c r="V28" s="116" t="s">
        <v>250</v>
      </c>
      <c r="W28" s="115" t="s">
        <v>180</v>
      </c>
      <c r="X28" s="149">
        <f t="shared" si="7"/>
        <v>1</v>
      </c>
      <c r="Y28" s="147" t="s">
        <v>166</v>
      </c>
      <c r="Z28" s="154">
        <v>1</v>
      </c>
      <c r="AA28" s="147" t="s">
        <v>166</v>
      </c>
      <c r="AB28" s="150">
        <f t="shared" si="8"/>
        <v>1</v>
      </c>
      <c r="AC28" s="150"/>
      <c r="AD28" s="161"/>
      <c r="AE28" s="150">
        <v>1</v>
      </c>
      <c r="AF28" s="158" t="s">
        <v>251</v>
      </c>
      <c r="AG28" s="157" t="s">
        <v>215</v>
      </c>
      <c r="AH28" s="126" t="s">
        <v>248</v>
      </c>
    </row>
    <row r="29" spans="2:34" s="2" customFormat="1" ht="48" customHeight="1">
      <c r="B29" s="117" t="s">
        <v>255</v>
      </c>
      <c r="C29" s="168" t="s">
        <v>233</v>
      </c>
      <c r="D29" s="168" t="s">
        <v>156</v>
      </c>
      <c r="E29" s="153" t="s">
        <v>256</v>
      </c>
      <c r="F29" s="118">
        <v>986</v>
      </c>
      <c r="G29" s="153" t="s">
        <v>244</v>
      </c>
      <c r="H29" s="153" t="s">
        <v>126</v>
      </c>
      <c r="I29" s="134" t="s">
        <v>175</v>
      </c>
      <c r="J29" s="119">
        <v>155</v>
      </c>
      <c r="K29" s="119">
        <v>10</v>
      </c>
      <c r="L29" s="119">
        <v>37</v>
      </c>
      <c r="M29" s="153" t="s">
        <v>220</v>
      </c>
      <c r="N29" s="153" t="s">
        <v>253</v>
      </c>
      <c r="O29" s="125" t="s">
        <v>237</v>
      </c>
      <c r="P29" s="136" t="s">
        <v>249</v>
      </c>
      <c r="Q29" s="151">
        <f t="shared" ref="Q29" si="9">SUM(R29:T29)</f>
        <v>3</v>
      </c>
      <c r="R29" s="151">
        <v>2</v>
      </c>
      <c r="S29" s="151">
        <v>1</v>
      </c>
      <c r="T29" s="147" t="s">
        <v>166</v>
      </c>
      <c r="U29" s="147" t="s">
        <v>166</v>
      </c>
      <c r="V29" s="155" t="s">
        <v>257</v>
      </c>
      <c r="W29" s="115" t="s">
        <v>180</v>
      </c>
      <c r="X29" s="149">
        <v>3</v>
      </c>
      <c r="Y29" s="154"/>
      <c r="Z29" s="154">
        <v>3</v>
      </c>
      <c r="AA29" s="150"/>
      <c r="AB29" s="150">
        <v>3</v>
      </c>
      <c r="AC29" s="150"/>
      <c r="AD29" s="161"/>
      <c r="AE29" s="150">
        <v>3</v>
      </c>
      <c r="AF29" s="172" t="s">
        <v>258</v>
      </c>
      <c r="AG29" s="157" t="s">
        <v>215</v>
      </c>
      <c r="AH29" s="126"/>
    </row>
    <row r="30" spans="2:34">
      <c r="B30" s="121"/>
    </row>
    <row r="31" spans="2:34">
      <c r="B31" s="121"/>
    </row>
    <row r="32" spans="2:34">
      <c r="B32" s="121"/>
    </row>
    <row r="33" spans="2:2">
      <c r="B33" s="121"/>
    </row>
    <row r="34" spans="2:2">
      <c r="B34" s="121"/>
    </row>
    <row r="35" spans="2:2">
      <c r="B35" s="121"/>
    </row>
    <row r="36" spans="2:2">
      <c r="B36" s="121"/>
    </row>
    <row r="37" spans="2:2">
      <c r="B37" s="121"/>
    </row>
    <row r="38" spans="2:2">
      <c r="B38" s="121"/>
    </row>
    <row r="39" spans="2:2">
      <c r="B39" s="121"/>
    </row>
    <row r="40" spans="2:2">
      <c r="B40" s="121"/>
    </row>
    <row r="41" spans="2:2">
      <c r="B41" s="121"/>
    </row>
    <row r="42" spans="2:2">
      <c r="B42" s="121"/>
    </row>
    <row r="43" spans="2:2">
      <c r="B43" s="121"/>
    </row>
    <row r="44" spans="2:2">
      <c r="B44" s="121"/>
    </row>
    <row r="45" spans="2:2">
      <c r="B45" s="121"/>
    </row>
    <row r="46" spans="2:2">
      <c r="B46" s="121"/>
    </row>
    <row r="47" spans="2:2">
      <c r="B47" s="121"/>
    </row>
    <row r="48" spans="2:2">
      <c r="B48" s="121"/>
    </row>
  </sheetData>
  <mergeCells count="38">
    <mergeCell ref="Q5:W5"/>
    <mergeCell ref="AB5:AG5"/>
    <mergeCell ref="X4:AG4"/>
    <mergeCell ref="AE6:AE7"/>
    <mergeCell ref="AB6:AB7"/>
    <mergeCell ref="AC6:AC7"/>
    <mergeCell ref="B5:B7"/>
    <mergeCell ref="D6:D7"/>
    <mergeCell ref="E6:E7"/>
    <mergeCell ref="F6:F7"/>
    <mergeCell ref="C6:C7"/>
    <mergeCell ref="G6:G7"/>
    <mergeCell ref="H6:H7"/>
    <mergeCell ref="I6:I7"/>
    <mergeCell ref="J6:J7"/>
    <mergeCell ref="K6:K7"/>
    <mergeCell ref="V6:V7"/>
    <mergeCell ref="W6:W7"/>
    <mergeCell ref="X6:X7"/>
    <mergeCell ref="Y6:Y7"/>
    <mergeCell ref="L6:L7"/>
    <mergeCell ref="M6:M7"/>
    <mergeCell ref="N6:N7"/>
    <mergeCell ref="O6:O7"/>
    <mergeCell ref="Q6:Q7"/>
    <mergeCell ref="P5:P7"/>
    <mergeCell ref="X5:AA5"/>
    <mergeCell ref="Z6:Z7"/>
    <mergeCell ref="B2:O2"/>
    <mergeCell ref="AH4:AH7"/>
    <mergeCell ref="C5:F5"/>
    <mergeCell ref="H5:I5"/>
    <mergeCell ref="J5:L5"/>
    <mergeCell ref="M5:O5"/>
    <mergeCell ref="T6:U6"/>
    <mergeCell ref="AA6:AA7"/>
    <mergeCell ref="B4:O4"/>
    <mergeCell ref="P4:W4"/>
  </mergeCells>
  <phoneticPr fontId="24" type="noConversion"/>
  <dataValidations count="10">
    <dataValidation type="list" allowBlank="1" showInputMessage="1" showErrorMessage="1" sqref="O23:O29" xr:uid="{00000000-0002-0000-0800-000000000000}">
      <formula1>"공공, 민간"</formula1>
    </dataValidation>
    <dataValidation type="list" allowBlank="1" showInputMessage="1" showErrorMessage="1" prompt="자연, 인공, 옹벽 및 축대 중 선택" sqref="H23:H29" xr:uid="{00000000-0002-0000-0800-000002000000}">
      <formula1>"자연, 인공, 옹벽 및 축대"</formula1>
    </dataValidation>
    <dataValidation type="list" allowBlank="1" showInputMessage="1" showErrorMessage="1" prompt="도로, 아파트, 주택, 공단, 공원, 철도, 기타 중 선택" sqref="G23:G29" xr:uid="{00000000-0002-0000-0800-000003000000}">
      <formula1>"도로, 아파트, 주택, 공단, 공원, 철도, 기타"</formula1>
    </dataValidation>
    <dataValidation type="list" allowBlank="1" showInputMessage="1" showErrorMessage="1" prompt="토사, 옹벽, 축대, 암반, 복합, 기타 중 선택" sqref="I19:I20 I24:I28" xr:uid="{00000000-0002-0000-0800-000005000000}">
      <formula1>"토사, 옹벽, 축대, 암반, 복합, 기타"</formula1>
    </dataValidation>
    <dataValidation type="list" allowBlank="1" showInputMessage="1" showErrorMessage="1" prompt="지자체, 지방산림청, 한국농어촌공사, 한국토지주택공사, 국가철도공단, 도시철도공사, 국립공원공단, 해당없음 중 선택" sqref="M23:M29" xr:uid="{00000000-0002-0000-0800-000008000000}">
      <formula1>"지자체, 지방산림청, 한국농어촌공사, 한국토지주택공사, 국가철도공단, 도시철도공사, 국립공원공단, 해당없음"</formula1>
    </dataValidation>
    <dataValidation type="list" allowBlank="1" showInputMessage="1" showErrorMessage="1" prompt="현장조치, 보수·보강, 정밀안전진단, 긴급안전조치 중 선택" sqref="W8:W9 W12:W13 W15 W22:W24 W28:W29" xr:uid="{00000000-0002-0000-0800-000009000000}">
      <formula1>"현장조치, 보수·보강, 정밀안전진단, 긴급안전조치"</formula1>
    </dataValidation>
    <dataValidation type="list" allowBlank="1" showInputMessage="1" showErrorMessage="1" sqref="G17:G20" xr:uid="{9C806B32-BFE5-4462-8C3B-C9135BE8DC81}">
      <formula1>"도로, 주택, 아파트, 공원, 철도, 기타"</formula1>
    </dataValidation>
    <dataValidation type="list" allowBlank="1" showInputMessage="1" showErrorMessage="1" sqref="I17:I18 I29" xr:uid="{DA8ED7FC-06F1-4290-9481-8B8B039C4795}">
      <formula1>"토사, 암반, 복합, 옹벽, 축대, 콘크리트옹벽, 보강토옹벽, 석축, 기타"</formula1>
    </dataValidation>
    <dataValidation type="list" allowBlank="1" showInputMessage="1" showErrorMessage="1" sqref="G8:G16 H8:H20 I8:I16 G21:G22 H21:I22 I23" xr:uid="{B55DBAC9-B709-40AA-ADC7-036E204D8228}">
      <formula1>#REF!</formula1>
    </dataValidation>
    <dataValidation type="list" allowBlank="1" showInputMessage="1" showErrorMessage="1" sqref="M8:M22" xr:uid="{F38571DE-26B7-43BD-9B89-4BDCED89CAA2}">
      <formula1>"지자체, 지방산림청, 한국농어촌공사, 한국토지주택공사, 국가철도공단, 도시철도공사, 국립공원공단"</formula1>
    </dataValidation>
  </dataValidations>
  <pageMargins left="0.7" right="0.7" top="0.75" bottom="0.75" header="0.3" footer="0.3"/>
  <pageSetup paperSize="8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서구 해빙기 점검결과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  <vt:lpstr>'서구 해빙기 점검결과'!Print_Area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2023-01-19T05:04:00Z</cp:lastPrinted>
  <dcterms:created xsi:type="dcterms:W3CDTF">2016-10-24T07:01:51Z</dcterms:created>
  <dcterms:modified xsi:type="dcterms:W3CDTF">2025-04-09T00:34:42Z</dcterms:modified>
</cp:coreProperties>
</file>